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emf" ContentType="image/x-emf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chartsheets/sheet3.xml" ContentType="application/vnd.openxmlformats-officedocument.spreadsheetml.chartsheet+xml"/>
  <Override PartName="/xl/chartsheets/sheet4.xml" ContentType="application/vnd.openxmlformats-officedocument.spreadsheetml.chartsheet+xml"/>
  <Override PartName="/xl/chartsheets/sheet5.xml" ContentType="application/vnd.openxmlformats-officedocument.spreadsheetml.chartsheet+xml"/>
  <Override PartName="/xl/chartsheets/sheet6.xml" ContentType="application/vnd.openxmlformats-officedocument.spreadsheetml.chartsheet+xml"/>
  <Override PartName="/xl/chartsheets/sheet7.xml" ContentType="application/vnd.openxmlformats-officedocument.spreadsheetml.chartsheet+xml"/>
  <Override PartName="/xl/chartsheets/sheet8.xml" ContentType="application/vnd.openxmlformats-officedocument.spreadsheetml.chart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ml.chartshapes+xml"/>
  <Override PartName="/xl/drawings/drawing5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6.xml" ContentType="application/vnd.openxmlformats-officedocument.drawingml.chartshapes+xml"/>
  <Override PartName="/xl/drawings/drawing7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8.xml" ContentType="application/vnd.openxmlformats-officedocument.drawingml.chartshapes+xml"/>
  <Override PartName="/xl/drawings/drawing9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10.xml" ContentType="application/vnd.openxmlformats-officedocument.drawingml.chartshapes+xml"/>
  <Override PartName="/xl/drawings/drawing11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12.xml" ContentType="application/vnd.openxmlformats-officedocument.drawingml.chartshapes+xml"/>
  <Override PartName="/xl/drawings/drawing13.xml" ContentType="application/vnd.openxmlformats-officedocument.drawing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14.xml" ContentType="application/vnd.openxmlformats-officedocument.drawingml.chartshapes+xml"/>
  <Override PartName="/xl/drawings/drawing1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16.xml" ContentType="application/vnd.openxmlformats-officedocument.drawingml.chartshapes+xml"/>
  <Override PartName="/xl/drawings/drawing17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6207"/>
  <workbookPr showInkAnnotation="0"/>
  <mc:AlternateContent xmlns:mc="http://schemas.openxmlformats.org/markup-compatibility/2006">
    <mc:Choice Requires="x15">
      <x15ac:absPath xmlns:x15ac="http://schemas.microsoft.com/office/spreadsheetml/2010/11/ac" url="/Users/jakeholden/Dropbox/MapleSeed/Thesis/Empirical/Test_data/"/>
    </mc:Choice>
  </mc:AlternateContent>
  <bookViews>
    <workbookView xWindow="0" yWindow="460" windowWidth="25600" windowHeight="14820" tabRatio="500" activeTab="5"/>
  </bookViews>
  <sheets>
    <sheet name="Azuma data" sheetId="1" r:id="rId1"/>
    <sheet name="My data" sheetId="4" r:id="rId2"/>
    <sheet name="Wing Loading_v2" sheetId="6" r:id="rId3"/>
    <sheet name="Wing Loading_v3" sheetId="7" r:id="rId4"/>
    <sheet name="Wing Loading_v4" sheetId="8" r:id="rId5"/>
    <sheet name="Maples only" sheetId="10" r:id="rId6"/>
    <sheet name="Maples only (2)" sheetId="11" r:id="rId7"/>
    <sheet name="Azuma Data Only" sheetId="9" r:id="rId8"/>
    <sheet name="Wing Loading Log" sheetId="5" r:id="rId9"/>
    <sheet name="Wing Loading_v1" sheetId="2" r:id="rId10"/>
  </sheets>
  <externalReferences>
    <externalReference r:id="rId11"/>
    <externalReference r:id="rId12"/>
  </externalReferences>
  <calcPr calcId="15000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T12" i="4" l="1"/>
  <c r="U12" i="4"/>
  <c r="V12" i="4"/>
  <c r="W12" i="4"/>
  <c r="X12" i="4"/>
  <c r="Y12" i="4"/>
  <c r="Z12" i="4"/>
  <c r="AA12" i="4"/>
  <c r="AB12" i="4"/>
  <c r="AC12" i="4"/>
  <c r="AD12" i="4"/>
  <c r="AE12" i="4"/>
  <c r="AF12" i="4"/>
  <c r="AG12" i="4"/>
  <c r="AH12" i="4"/>
  <c r="AI12" i="4"/>
  <c r="AJ12" i="4"/>
  <c r="AK12" i="4"/>
  <c r="S12" i="4"/>
  <c r="G15" i="4"/>
  <c r="F15" i="4"/>
  <c r="E15" i="4"/>
  <c r="D15" i="4"/>
  <c r="C15" i="4"/>
  <c r="S18" i="4"/>
  <c r="T18" i="4"/>
  <c r="U18" i="4"/>
  <c r="V18" i="4"/>
  <c r="W18" i="4"/>
  <c r="X18" i="4"/>
  <c r="Y18" i="4"/>
  <c r="Z18" i="4"/>
  <c r="AA18" i="4"/>
  <c r="AB18" i="4"/>
  <c r="AC18" i="4"/>
  <c r="AD18" i="4"/>
  <c r="AE18" i="4"/>
  <c r="AF18" i="4"/>
  <c r="AG18" i="4"/>
  <c r="AH18" i="4"/>
  <c r="AI18" i="4"/>
  <c r="AJ18" i="4"/>
  <c r="AK18" i="4"/>
  <c r="R18" i="4"/>
  <c r="R17" i="4"/>
  <c r="S17" i="4"/>
  <c r="T17" i="4"/>
  <c r="U17" i="4"/>
  <c r="V17" i="4"/>
  <c r="W17" i="4"/>
  <c r="X17" i="4"/>
  <c r="Y17" i="4"/>
  <c r="Z17" i="4"/>
  <c r="AA17" i="4"/>
  <c r="AB17" i="4"/>
  <c r="AC17" i="4"/>
  <c r="AD17" i="4"/>
  <c r="AE17" i="4"/>
  <c r="AF17" i="4"/>
  <c r="AG17" i="4"/>
  <c r="AH17" i="4"/>
  <c r="AI17" i="4"/>
  <c r="AJ17" i="4"/>
  <c r="AK17" i="4"/>
  <c r="S16" i="4"/>
  <c r="T16" i="4"/>
  <c r="U16" i="4"/>
  <c r="V16" i="4"/>
  <c r="W16" i="4"/>
  <c r="X16" i="4"/>
  <c r="Y16" i="4"/>
  <c r="Z16" i="4"/>
  <c r="AA16" i="4"/>
  <c r="AB16" i="4"/>
  <c r="AC16" i="4"/>
  <c r="AD16" i="4"/>
  <c r="AE16" i="4"/>
  <c r="AF16" i="4"/>
  <c r="AG16" i="4"/>
  <c r="AH16" i="4"/>
  <c r="AI16" i="4"/>
  <c r="AJ16" i="4"/>
  <c r="AK16" i="4"/>
  <c r="R16" i="4"/>
  <c r="R15" i="4"/>
  <c r="S15" i="4"/>
  <c r="T15" i="4"/>
  <c r="U15" i="4"/>
  <c r="V15" i="4"/>
  <c r="W15" i="4"/>
  <c r="X15" i="4"/>
  <c r="Y15" i="4"/>
  <c r="Z15" i="4"/>
  <c r="AA15" i="4"/>
  <c r="AB15" i="4"/>
  <c r="AC15" i="4"/>
  <c r="AD15" i="4"/>
  <c r="AE15" i="4"/>
  <c r="AF15" i="4"/>
  <c r="AG15" i="4"/>
  <c r="AH15" i="4"/>
  <c r="AI15" i="4"/>
  <c r="AJ15" i="4"/>
  <c r="AK15" i="4"/>
  <c r="R14" i="4"/>
  <c r="S14" i="4"/>
  <c r="T14" i="4"/>
  <c r="U14" i="4"/>
  <c r="V14" i="4"/>
  <c r="W14" i="4"/>
  <c r="X14" i="4"/>
  <c r="Y14" i="4"/>
  <c r="Z14" i="4"/>
  <c r="AA14" i="4"/>
  <c r="AB14" i="4"/>
  <c r="AC14" i="4"/>
  <c r="AD14" i="4"/>
  <c r="AE14" i="4"/>
  <c r="AF14" i="4"/>
  <c r="AG14" i="4"/>
  <c r="AH14" i="4"/>
  <c r="AI14" i="4"/>
  <c r="AJ14" i="4"/>
  <c r="AK14" i="4"/>
  <c r="D40" i="4"/>
  <c r="E40" i="4"/>
  <c r="G40" i="4"/>
  <c r="C49" i="4"/>
  <c r="D41" i="4"/>
  <c r="E41" i="4"/>
  <c r="G41" i="4"/>
  <c r="C48" i="4"/>
  <c r="D27" i="4"/>
  <c r="E27" i="4"/>
  <c r="F27" i="4"/>
  <c r="G27" i="4"/>
  <c r="C46" i="4"/>
  <c r="D11" i="4"/>
  <c r="D22" i="4"/>
  <c r="E11" i="4"/>
  <c r="E22" i="4"/>
  <c r="G11" i="4"/>
  <c r="G22" i="4"/>
  <c r="C45" i="4"/>
  <c r="T13" i="4"/>
  <c r="U13" i="4"/>
  <c r="V13" i="4"/>
  <c r="W13" i="4"/>
  <c r="X13" i="4"/>
  <c r="Y13" i="4"/>
  <c r="Z13" i="4"/>
  <c r="AA13" i="4"/>
  <c r="AB13" i="4"/>
  <c r="AC13" i="4"/>
  <c r="AD13" i="4"/>
  <c r="AE13" i="4"/>
  <c r="AF13" i="4"/>
  <c r="AG13" i="4"/>
  <c r="AH13" i="4"/>
  <c r="AI13" i="4"/>
  <c r="AJ13" i="4"/>
  <c r="AK13" i="4"/>
  <c r="S13" i="4"/>
  <c r="R12" i="4"/>
  <c r="R13" i="4"/>
  <c r="K52" i="1"/>
  <c r="L36" i="1"/>
  <c r="K42" i="1"/>
  <c r="L35" i="1"/>
  <c r="K54" i="1"/>
  <c r="K36" i="1"/>
  <c r="K44" i="1"/>
  <c r="K35" i="1"/>
  <c r="K58" i="1"/>
  <c r="J36" i="1"/>
  <c r="K48" i="1"/>
  <c r="J35" i="1"/>
  <c r="K56" i="1"/>
  <c r="H36" i="1"/>
  <c r="K46" i="1"/>
  <c r="H35" i="1"/>
  <c r="K60" i="1"/>
  <c r="G36" i="1"/>
  <c r="K50" i="1"/>
  <c r="G35" i="1"/>
  <c r="E60" i="1"/>
  <c r="I36" i="1"/>
  <c r="E54" i="1"/>
  <c r="F36" i="1"/>
  <c r="E58" i="1"/>
  <c r="E36" i="1"/>
  <c r="E56" i="1"/>
  <c r="D36" i="1"/>
  <c r="E52" i="1"/>
  <c r="C36" i="1"/>
  <c r="E50" i="1"/>
  <c r="I35" i="1"/>
  <c r="E44" i="1"/>
  <c r="F35" i="1"/>
  <c r="E48" i="1"/>
  <c r="E35" i="1"/>
  <c r="E46" i="1"/>
  <c r="D35" i="1"/>
  <c r="E42" i="1"/>
  <c r="C35" i="1"/>
  <c r="F41" i="4"/>
  <c r="F40" i="4"/>
  <c r="C41" i="4"/>
  <c r="C40" i="4"/>
  <c r="C11" i="4"/>
  <c r="C22" i="4"/>
  <c r="M27" i="4"/>
  <c r="L27" i="4"/>
  <c r="K27" i="4"/>
  <c r="J27" i="4"/>
  <c r="I27" i="4"/>
  <c r="M11" i="4"/>
  <c r="M15" i="4"/>
  <c r="M22" i="4"/>
  <c r="L11" i="4"/>
  <c r="L15" i="4"/>
  <c r="L22" i="4"/>
  <c r="K11" i="4"/>
  <c r="K15" i="4"/>
  <c r="K22" i="4"/>
  <c r="J11" i="4"/>
  <c r="J15" i="4"/>
  <c r="J22" i="4"/>
  <c r="I11" i="4"/>
  <c r="I15" i="4"/>
  <c r="I22" i="4"/>
  <c r="C27" i="4"/>
  <c r="F11" i="4"/>
  <c r="F22" i="4"/>
  <c r="S7" i="1"/>
  <c r="T7" i="1"/>
  <c r="U7" i="1"/>
  <c r="V7" i="1"/>
  <c r="W7" i="1"/>
  <c r="X7" i="1"/>
  <c r="Y7" i="1"/>
  <c r="Z7" i="1"/>
  <c r="AA7" i="1"/>
  <c r="AB7" i="1"/>
  <c r="AC7" i="1"/>
  <c r="AD7" i="1"/>
  <c r="AE7" i="1"/>
  <c r="AF7" i="1"/>
  <c r="AG7" i="1"/>
  <c r="R7" i="1"/>
</calcChain>
</file>

<file path=xl/sharedStrings.xml><?xml version="1.0" encoding="utf-8"?>
<sst xmlns="http://schemas.openxmlformats.org/spreadsheetml/2006/main" count="154" uniqueCount="86">
  <si>
    <t>Azuma (1989) Test Data</t>
  </si>
  <si>
    <t>Acer Diabolicum Blume</t>
  </si>
  <si>
    <t>Acer Palmatum</t>
  </si>
  <si>
    <t>Acer Palmatum variation</t>
  </si>
  <si>
    <t>Black Pine</t>
  </si>
  <si>
    <t>Santalacae</t>
  </si>
  <si>
    <t>Linden</t>
  </si>
  <si>
    <t>Hornbeam</t>
  </si>
  <si>
    <t>Phoenix Tree</t>
  </si>
  <si>
    <t>Ash Tree</t>
  </si>
  <si>
    <t xml:space="preserve">Tulip Tree </t>
  </si>
  <si>
    <t>Rotational Speed (rpm)</t>
  </si>
  <si>
    <t>Rate of descent, V (m/s)</t>
  </si>
  <si>
    <t>Coning Angle, beta (deg)</t>
  </si>
  <si>
    <t>Pitch Angle at 0.75*R, theta (deg)</t>
  </si>
  <si>
    <t>-</t>
  </si>
  <si>
    <t>Thrust Coefficient (Ct x 10^2)</t>
  </si>
  <si>
    <t>Reynolds Number at 0.75R, Re x 10^-3</t>
  </si>
  <si>
    <t>Tip speed, R*omega (m/s)</t>
  </si>
  <si>
    <t>Tip Speed Ratio, V/tip_speed</t>
  </si>
  <si>
    <t>Ct/sigma</t>
  </si>
  <si>
    <t>rho*R^2*c_bar/m_w</t>
  </si>
  <si>
    <t>M_bar x 10^2</t>
  </si>
  <si>
    <t>Ibar_y x 10^2</t>
  </si>
  <si>
    <t>Ibar_x x 10^2</t>
  </si>
  <si>
    <t xml:space="preserve">rho (kg/m^3)= </t>
  </si>
  <si>
    <t>mg/S</t>
  </si>
  <si>
    <t>Mass, m*10^4 (kg)</t>
  </si>
  <si>
    <t>Wing Area, S_w (cm^2)</t>
  </si>
  <si>
    <t>Span, l (cm)</t>
  </si>
  <si>
    <t>Radius of rotation, R (cm)</t>
  </si>
  <si>
    <t>Disc area, S (cm^2)</t>
  </si>
  <si>
    <t xml:space="preserve">Number of wings, P </t>
  </si>
  <si>
    <t>Solidity, sigma</t>
  </si>
  <si>
    <t>Aspect ratio, AR</t>
  </si>
  <si>
    <t>Mean chord, c_bar = S_w/l (cm)</t>
  </si>
  <si>
    <t>Maximum thickness ratio, t_max/c_bar</t>
  </si>
  <si>
    <t>Wing loading, mg/S_w (N/m^2)</t>
  </si>
  <si>
    <t>Disc Loading, mg/S (N/m^2)</t>
  </si>
  <si>
    <t>g (m/s^2) =</t>
  </si>
  <si>
    <t>Eq. 7b</t>
  </si>
  <si>
    <t>V</t>
  </si>
  <si>
    <t>Species 1</t>
  </si>
  <si>
    <t>Species 2</t>
  </si>
  <si>
    <t>Species 3</t>
  </si>
  <si>
    <t>Species 4</t>
  </si>
  <si>
    <t>Species 5</t>
  </si>
  <si>
    <t>Betz' Limit</t>
  </si>
  <si>
    <t>Species 1.1</t>
  </si>
  <si>
    <t>Species 2.1</t>
  </si>
  <si>
    <t>Species 3.1</t>
  </si>
  <si>
    <t>Species 4.1</t>
  </si>
  <si>
    <t>Species 5.1</t>
  </si>
  <si>
    <t>Cp 1</t>
  </si>
  <si>
    <t>Cp 2</t>
  </si>
  <si>
    <t>Cp 3</t>
  </si>
  <si>
    <t>Cp 4</t>
  </si>
  <si>
    <t>Cp 5</t>
  </si>
  <si>
    <t>Rate of Descent Standard Deviation</t>
  </si>
  <si>
    <t>Disc Loading Standard Deviation</t>
  </si>
  <si>
    <t>Estimate from chart p.30</t>
  </si>
  <si>
    <t>species 4</t>
  </si>
  <si>
    <t>species 2</t>
  </si>
  <si>
    <t>species 3</t>
  </si>
  <si>
    <t>species 7</t>
  </si>
  <si>
    <t>species 1 - vert</t>
  </si>
  <si>
    <t>species 1 - horiz</t>
  </si>
  <si>
    <t>disc loading</t>
  </si>
  <si>
    <t>descent V</t>
  </si>
  <si>
    <t>Digitized Azuma Error Bars - All symmetrical</t>
  </si>
  <si>
    <t>.5* Vel error</t>
  </si>
  <si>
    <t>species 10 - vert</t>
  </si>
  <si>
    <t>species 9</t>
  </si>
  <si>
    <t>species 6</t>
  </si>
  <si>
    <t>species 8</t>
  </si>
  <si>
    <t>species 5</t>
  </si>
  <si>
    <t>species 10 - horiz</t>
  </si>
  <si>
    <t>BETZ = .593</t>
  </si>
  <si>
    <t>Red Maple</t>
  </si>
  <si>
    <t>Box Elder</t>
  </si>
  <si>
    <t>? Close but not silver</t>
  </si>
  <si>
    <t>averaged descent V for red maple (m/s)</t>
  </si>
  <si>
    <t>averaged disc loading for red maple (N/m^2)</t>
  </si>
  <si>
    <t>disc loading STDEV red maple</t>
  </si>
  <si>
    <t>rate of descent STDEV red maple</t>
  </si>
  <si>
    <t>CFD - RANS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</si>
</sst>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4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8"/>
        <bgColor indexed="64"/>
      </patternFill>
    </fill>
  </fills>
  <borders count="1">
    <border>
      <left/>
      <right/>
      <top/>
      <bottom/>
      <diagonal/>
    </border>
  </borders>
  <cellStyleXfs count="15">
    <xf numFmtId="0" fontId="0" fillId="0" borderId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1" fillId="0" borderId="0" applyNumberFormat="0" applyFill="0" applyBorder="0" applyAlignment="0" applyProtection="0"/>
    <xf numFmtId="0" fontId="2" fillId="0" borderId="0" applyNumberFormat="0" applyFill="0" applyBorder="0" applyAlignment="0" applyProtection="0"/>
  </cellStyleXfs>
  <cellXfs count="7">
    <xf numFmtId="0" fontId="0" fillId="0" borderId="0" xfId="0"/>
    <xf numFmtId="0" fontId="3" fillId="0" borderId="0" xfId="0" applyFont="1"/>
    <xf numFmtId="0" fontId="0" fillId="2" borderId="0" xfId="0" applyFill="1"/>
    <xf numFmtId="0" fontId="0" fillId="0" borderId="0" xfId="0" applyFill="1"/>
    <xf numFmtId="0" fontId="3" fillId="2" borderId="0" xfId="0" applyFont="1" applyFill="1"/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</cellXfs>
  <cellStyles count="15">
    <cellStyle name="Followed Hyperlink" xfId="2" builtinId="9" hidden="1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Hyperlink" xfId="1" builtinId="8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Normal" xfId="0" builtinId="0"/>
  </cellStyles>
  <dxfs count="0"/>
  <tableStyles count="0" defaultTableStyle="TableStyleMedium9" defaultPivotStyle="PivotStyleMedium7"/>
  <colors>
    <mruColors>
      <color rgb="FF00ED7B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externalLink" Target="externalLinks/externalLink1.xml"/><Relationship Id="rId12" Type="http://schemas.openxmlformats.org/officeDocument/2006/relationships/externalLink" Target="externalLinks/externalLink2.xml"/><Relationship Id="rId13" Type="http://schemas.openxmlformats.org/officeDocument/2006/relationships/theme" Target="theme/theme1.xml"/><Relationship Id="rId14" Type="http://schemas.openxmlformats.org/officeDocument/2006/relationships/styles" Target="styles.xml"/><Relationship Id="rId15" Type="http://schemas.openxmlformats.org/officeDocument/2006/relationships/sharedStrings" Target="sharedStrings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chartsheet" Target="chartsheets/sheet1.xml"/><Relationship Id="rId4" Type="http://schemas.openxmlformats.org/officeDocument/2006/relationships/chartsheet" Target="chartsheets/sheet2.xml"/><Relationship Id="rId5" Type="http://schemas.openxmlformats.org/officeDocument/2006/relationships/chartsheet" Target="chartsheets/sheet3.xml"/><Relationship Id="rId6" Type="http://schemas.openxmlformats.org/officeDocument/2006/relationships/chartsheet" Target="chartsheets/sheet4.xml"/><Relationship Id="rId7" Type="http://schemas.openxmlformats.org/officeDocument/2006/relationships/chartsheet" Target="chartsheets/sheet5.xml"/><Relationship Id="rId8" Type="http://schemas.openxmlformats.org/officeDocument/2006/relationships/chartsheet" Target="chartsheets/sheet6.xml"/><Relationship Id="rId9" Type="http://schemas.openxmlformats.org/officeDocument/2006/relationships/chartsheet" Target="chartsheets/sheet7.xml"/><Relationship Id="rId10" Type="http://schemas.openxmlformats.org/officeDocument/2006/relationships/chartsheet" Target="chartsheets/sheet8.xml"/></Relationships>
</file>

<file path=xl/charts/_rels/chart1.xml.rels><?xml version="1.0" encoding="UTF-8" standalone="yes"?>
<Relationships xmlns="http://schemas.openxmlformats.org/package/2006/relationships"><Relationship Id="rId1" Type="http://schemas.microsoft.com/office/2011/relationships/chartStyle" Target="style1.xml"/><Relationship Id="rId2" Type="http://schemas.microsoft.com/office/2011/relationships/chartColorStyle" Target="colors1.xml"/><Relationship Id="rId3" Type="http://schemas.openxmlformats.org/officeDocument/2006/relationships/chartUserShapes" Target="../drawings/drawing4.xml"/></Relationships>
</file>

<file path=xl/charts/_rels/chart2.xml.rels><?xml version="1.0" encoding="UTF-8" standalone="yes"?>
<Relationships xmlns="http://schemas.openxmlformats.org/package/2006/relationships"><Relationship Id="rId1" Type="http://schemas.microsoft.com/office/2011/relationships/chartStyle" Target="style2.xml"/><Relationship Id="rId2" Type="http://schemas.microsoft.com/office/2011/relationships/chartColorStyle" Target="colors2.xml"/><Relationship Id="rId3" Type="http://schemas.openxmlformats.org/officeDocument/2006/relationships/chartUserShapes" Target="../drawings/drawing6.xml"/></Relationships>
</file>

<file path=xl/charts/_rels/chart3.xml.rels><?xml version="1.0" encoding="UTF-8" standalone="yes"?>
<Relationships xmlns="http://schemas.openxmlformats.org/package/2006/relationships"><Relationship Id="rId1" Type="http://schemas.microsoft.com/office/2011/relationships/chartStyle" Target="style3.xml"/><Relationship Id="rId2" Type="http://schemas.microsoft.com/office/2011/relationships/chartColorStyle" Target="colors3.xml"/><Relationship Id="rId3" Type="http://schemas.openxmlformats.org/officeDocument/2006/relationships/chartUserShapes" Target="../drawings/drawing8.xml"/></Relationships>
</file>

<file path=xl/charts/_rels/chart4.xml.rels><?xml version="1.0" encoding="UTF-8" standalone="yes"?>
<Relationships xmlns="http://schemas.openxmlformats.org/package/2006/relationships"><Relationship Id="rId1" Type="http://schemas.microsoft.com/office/2011/relationships/chartStyle" Target="style4.xml"/><Relationship Id="rId2" Type="http://schemas.microsoft.com/office/2011/relationships/chartColorStyle" Target="colors4.xml"/><Relationship Id="rId3" Type="http://schemas.openxmlformats.org/officeDocument/2006/relationships/chartUserShapes" Target="../drawings/drawing10.xml"/></Relationships>
</file>

<file path=xl/charts/_rels/chart5.xml.rels><?xml version="1.0" encoding="UTF-8" standalone="yes"?>
<Relationships xmlns="http://schemas.openxmlformats.org/package/2006/relationships"><Relationship Id="rId1" Type="http://schemas.microsoft.com/office/2011/relationships/chartStyle" Target="style5.xml"/><Relationship Id="rId2" Type="http://schemas.microsoft.com/office/2011/relationships/chartColorStyle" Target="colors5.xml"/><Relationship Id="rId3" Type="http://schemas.openxmlformats.org/officeDocument/2006/relationships/chartUserShapes" Target="../drawings/drawing12.xml"/></Relationships>
</file>

<file path=xl/charts/_rels/chart6.xml.rels><?xml version="1.0" encoding="UTF-8" standalone="yes"?>
<Relationships xmlns="http://schemas.openxmlformats.org/package/2006/relationships"><Relationship Id="rId1" Type="http://schemas.microsoft.com/office/2011/relationships/chartStyle" Target="style6.xml"/><Relationship Id="rId2" Type="http://schemas.microsoft.com/office/2011/relationships/chartColorStyle" Target="colors6.xml"/><Relationship Id="rId3" Type="http://schemas.openxmlformats.org/officeDocument/2006/relationships/chartUserShapes" Target="../drawings/drawing14.xml"/></Relationships>
</file>

<file path=xl/charts/_rels/chart7.xml.rels><?xml version="1.0" encoding="UTF-8" standalone="yes"?>
<Relationships xmlns="http://schemas.openxmlformats.org/package/2006/relationships"><Relationship Id="rId1" Type="http://schemas.microsoft.com/office/2011/relationships/chartStyle" Target="style7.xml"/><Relationship Id="rId2" Type="http://schemas.microsoft.com/office/2011/relationships/chartColorStyle" Target="colors7.xml"/><Relationship Id="rId3" Type="http://schemas.openxmlformats.org/officeDocument/2006/relationships/chartUserShapes" Target="../drawings/drawing16.xml"/></Relationships>
</file>

<file path=xl/charts/_rels/chart8.xml.rels><?xml version="1.0" encoding="UTF-8" standalone="yes"?>
<Relationships xmlns="http://schemas.openxmlformats.org/package/2006/relationships"><Relationship Id="rId1" Type="http://schemas.microsoft.com/office/2011/relationships/chartStyle" Target="style8.xml"/><Relationship Id="rId2" Type="http://schemas.microsoft.com/office/2011/relationships/chartColorStyle" Target="colors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0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rgbClr val="FF0000"/>
                  </a:solidFill>
                </a:ln>
                <a:effectLst/>
              </c:spPr>
            </c:marker>
            <c:bubble3D val="0"/>
          </c:dPt>
          <c:dPt>
            <c:idx val="1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rgbClr val="FF0000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rgbClr val="FF0000"/>
                  </a:solidFill>
                </a:ln>
                <a:effectLst/>
              </c:spPr>
            </c:marker>
            <c:bubble3D val="0"/>
          </c:dPt>
          <c:dPt>
            <c:idx val="4"/>
            <c:marker>
              <c:symbol val="circle"/>
              <c:size val="8"/>
              <c:spPr>
                <a:solidFill>
                  <a:schemeClr val="accent1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4-AE8B-4487-88F6-05967805ADCF}"/>
              </c:ext>
            </c:extLst>
          </c:dPt>
          <c:dPt>
            <c:idx val="6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noFill/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AE8B-4487-88F6-05967805ADC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AE8B-4487-88F6-05967805ADC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dPt>
            <c:idx val="1"/>
            <c:marker>
              <c:symbol val="triangle"/>
              <c:size val="9"/>
              <c:spPr>
                <a:solidFill>
                  <a:srgbClr val="00ED7B"/>
                </a:solidFill>
                <a:ln w="25400">
                  <a:solidFill>
                    <a:srgbClr val="C00000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triangle"/>
              <c:size val="9"/>
              <c:spPr>
                <a:solidFill>
                  <a:srgbClr val="00ED7B"/>
                </a:solidFill>
                <a:ln w="25400">
                  <a:solidFill>
                    <a:srgbClr val="C00000"/>
                  </a:solidFill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dPt>
            <c:idx val="4"/>
            <c:marker>
              <c:symbol val="triangle"/>
              <c:size val="9"/>
              <c:spPr>
                <a:solidFill>
                  <a:srgbClr val="00ED7B"/>
                </a:solidFill>
                <a:ln w="25400">
                  <a:solidFill>
                    <a:srgbClr val="C00000"/>
                  </a:solidFill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data'!$C$22:$G$22</c:f>
              <c:numCache>
                <c:formatCode>General</c:formatCode>
                <c:ptCount val="5"/>
                <c:pt idx="0">
                  <c:v>0.115882022128585</c:v>
                </c:pt>
                <c:pt idx="1">
                  <c:v>0.380903670005446</c:v>
                </c:pt>
                <c:pt idx="2">
                  <c:v>0.207641124354633</c:v>
                </c:pt>
                <c:pt idx="3">
                  <c:v>0.366250434632621</c:v>
                </c:pt>
                <c:pt idx="4">
                  <c:v>0.302248260632122</c:v>
                </c:pt>
              </c:numCache>
            </c:numRef>
          </c:xVal>
          <c:yVal>
            <c:numRef>
              <c:f>'My data'!$C$27:$G$27</c:f>
              <c:numCache>
                <c:formatCode>General</c:formatCode>
                <c:ptCount val="5"/>
                <c:pt idx="0">
                  <c:v>0.678538077875136</c:v>
                </c:pt>
                <c:pt idx="1">
                  <c:v>0.983596000812823</c:v>
                </c:pt>
                <c:pt idx="2">
                  <c:v>0.668769760837636</c:v>
                </c:pt>
                <c:pt idx="3">
                  <c:v>1.054948422482463</c:v>
                </c:pt>
                <c:pt idx="4">
                  <c:v>0.877915994403289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AE8B-4487-88F6-05967805ADCF}"/>
            </c:ext>
          </c:extLst>
        </c:ser>
        <c:ser>
          <c:idx val="3"/>
          <c:order val="3"/>
          <c:tx>
            <c:v>Constant Cp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0.003675</c:v>
                </c:pt>
                <c:pt idx="2">
                  <c:v>0.0147</c:v>
                </c:pt>
                <c:pt idx="3">
                  <c:v>0.033075</c:v>
                </c:pt>
                <c:pt idx="4">
                  <c:v>0.0588</c:v>
                </c:pt>
                <c:pt idx="5">
                  <c:v>0.091875</c:v>
                </c:pt>
                <c:pt idx="6">
                  <c:v>0.1323</c:v>
                </c:pt>
                <c:pt idx="7">
                  <c:v>0.180075</c:v>
                </c:pt>
                <c:pt idx="8">
                  <c:v>0.2352</c:v>
                </c:pt>
                <c:pt idx="9">
                  <c:v>0.297675</c:v>
                </c:pt>
                <c:pt idx="10">
                  <c:v>0.3675</c:v>
                </c:pt>
                <c:pt idx="11">
                  <c:v>0.444675</c:v>
                </c:pt>
                <c:pt idx="12">
                  <c:v>0.5292</c:v>
                </c:pt>
                <c:pt idx="13">
                  <c:v>0.621075</c:v>
                </c:pt>
                <c:pt idx="14">
                  <c:v>0.7203</c:v>
                </c:pt>
                <c:pt idx="15">
                  <c:v>0.826875</c:v>
                </c:pt>
                <c:pt idx="16">
                  <c:v>0.9408</c:v>
                </c:pt>
                <c:pt idx="17">
                  <c:v>1.062075</c:v>
                </c:pt>
                <c:pt idx="18">
                  <c:v>1.1907</c:v>
                </c:pt>
                <c:pt idx="19">
                  <c:v>1.326675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AE8B-4487-88F6-05967805ADCF}"/>
            </c:ext>
          </c:extLst>
        </c:ser>
        <c:ser>
          <c:idx val="4"/>
          <c:order val="4"/>
          <c:tx>
            <c:v>Cp= 55%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data'!$R$13:$AK$13</c:f>
              <c:numCache>
                <c:formatCode>General</c:formatCode>
                <c:ptCount val="20"/>
                <c:pt idx="0">
                  <c:v>0.0</c:v>
                </c:pt>
                <c:pt idx="1">
                  <c:v>0.00336875</c:v>
                </c:pt>
                <c:pt idx="2">
                  <c:v>0.013475</c:v>
                </c:pt>
                <c:pt idx="3">
                  <c:v>0.03031875</c:v>
                </c:pt>
                <c:pt idx="4">
                  <c:v>0.0539</c:v>
                </c:pt>
                <c:pt idx="5">
                  <c:v>0.08421875</c:v>
                </c:pt>
                <c:pt idx="6">
                  <c:v>0.121275</c:v>
                </c:pt>
                <c:pt idx="7">
                  <c:v>0.16506875</c:v>
                </c:pt>
                <c:pt idx="8">
                  <c:v>0.2156</c:v>
                </c:pt>
                <c:pt idx="9">
                  <c:v>0.27286875</c:v>
                </c:pt>
                <c:pt idx="10">
                  <c:v>0.336875</c:v>
                </c:pt>
                <c:pt idx="11">
                  <c:v>0.40761875</c:v>
                </c:pt>
                <c:pt idx="12">
                  <c:v>0.4851</c:v>
                </c:pt>
                <c:pt idx="13">
                  <c:v>0.56931875</c:v>
                </c:pt>
                <c:pt idx="14">
                  <c:v>0.660275</c:v>
                </c:pt>
                <c:pt idx="15">
                  <c:v>0.75796875</c:v>
                </c:pt>
                <c:pt idx="16">
                  <c:v>0.8624</c:v>
                </c:pt>
                <c:pt idx="17">
                  <c:v>0.97356875</c:v>
                </c:pt>
                <c:pt idx="18">
                  <c:v>1.091475</c:v>
                </c:pt>
                <c:pt idx="19">
                  <c:v>1.21611875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7622-4E80-AD65-13EFEE12A3A5}"/>
            </c:ext>
          </c:extLst>
        </c:ser>
        <c:ser>
          <c:idx val="5"/>
          <c:order val="5"/>
          <c:tx>
            <c:v>Red Maple Average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10"/>
            <c:spPr>
              <a:solidFill>
                <a:srgbClr val="00ED7B"/>
              </a:solidFill>
              <a:ln w="25400">
                <a:noFill/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plus>
            <c:min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plus>
            <c:min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data'!$C$45</c:f>
              <c:numCache>
                <c:formatCode>General</c:formatCode>
                <c:ptCount val="1"/>
                <c:pt idx="0">
                  <c:v>0.296931018330734</c:v>
                </c:pt>
              </c:numCache>
            </c:numRef>
          </c:xVal>
          <c:yVal>
            <c:numRef>
              <c:f>'My data'!$C$46</c:f>
              <c:numCache>
                <c:formatCode>General</c:formatCode>
                <c:ptCount val="1"/>
                <c:pt idx="0">
                  <c:v>0.896307544634052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4720048"/>
        <c:axId val="2132912240"/>
      </c:scatterChart>
      <c:valAx>
        <c:axId val="2134720048"/>
        <c:scaling>
          <c:orientation val="minMax"/>
          <c:max val="1.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Disc Loading, mg/S (N/m^2)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2912240"/>
        <c:crosses val="autoZero"/>
        <c:crossBetween val="midCat"/>
      </c:valAx>
      <c:valAx>
        <c:axId val="2132912240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Descent Velocity (m/s)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4720048"/>
        <c:crosses val="autoZero"/>
        <c:crossBetween val="midCat"/>
        <c:majorUnit val="0.5"/>
      </c:valAx>
      <c:spPr>
        <a:noFill/>
        <a:ln>
          <a:noFill/>
        </a:ln>
        <a:effectLst/>
      </c:spPr>
    </c:plotArea>
    <c:legend>
      <c:legendPos val="b"/>
      <c:legendEntry>
        <c:idx val="4"/>
        <c:delete val="1"/>
      </c:legendEntry>
      <c:legendEntry>
        <c:idx val="6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0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1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4"/>
            <c:marker>
              <c:symbol val="circle"/>
              <c:size val="8"/>
              <c:spPr>
                <a:solidFill>
                  <a:schemeClr val="accent1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4-AE8B-4487-88F6-05967805ADCF}"/>
              </c:ext>
            </c:extLst>
          </c:dPt>
          <c:dPt>
            <c:idx val="6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noFill/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AE8B-4487-88F6-05967805ADC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AE8B-4487-88F6-05967805ADC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('My data'!$C$22,'My data'!$F$22,'My data'!$C$45)</c:f>
              <c:numCache>
                <c:formatCode>General</c:formatCode>
                <c:ptCount val="3"/>
                <c:pt idx="0">
                  <c:v>0.115882022128585</c:v>
                </c:pt>
                <c:pt idx="1">
                  <c:v>0.366250434632621</c:v>
                </c:pt>
                <c:pt idx="2">
                  <c:v>0.296931018330734</c:v>
                </c:pt>
              </c:numCache>
            </c:numRef>
          </c:xVal>
          <c:yVal>
            <c:numRef>
              <c:f>('My data'!$C$27,'My data'!$F$27,'My data'!$C$46)</c:f>
              <c:numCache>
                <c:formatCode>General</c:formatCode>
                <c:ptCount val="3"/>
                <c:pt idx="0">
                  <c:v>0.678538077875136</c:v>
                </c:pt>
                <c:pt idx="1">
                  <c:v>1.054948422482463</c:v>
                </c:pt>
                <c:pt idx="2">
                  <c:v>0.896307544634052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AE8B-4487-88F6-05967805ADCF}"/>
            </c:ext>
          </c:extLst>
        </c:ser>
        <c:ser>
          <c:idx val="3"/>
          <c:order val="3"/>
          <c:tx>
            <c:v>Constant Cp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0.003675</c:v>
                </c:pt>
                <c:pt idx="2">
                  <c:v>0.0147</c:v>
                </c:pt>
                <c:pt idx="3">
                  <c:v>0.033075</c:v>
                </c:pt>
                <c:pt idx="4">
                  <c:v>0.0588</c:v>
                </c:pt>
                <c:pt idx="5">
                  <c:v>0.091875</c:v>
                </c:pt>
                <c:pt idx="6">
                  <c:v>0.1323</c:v>
                </c:pt>
                <c:pt idx="7">
                  <c:v>0.180075</c:v>
                </c:pt>
                <c:pt idx="8">
                  <c:v>0.2352</c:v>
                </c:pt>
                <c:pt idx="9">
                  <c:v>0.297675</c:v>
                </c:pt>
                <c:pt idx="10">
                  <c:v>0.3675</c:v>
                </c:pt>
                <c:pt idx="11">
                  <c:v>0.444675</c:v>
                </c:pt>
                <c:pt idx="12">
                  <c:v>0.5292</c:v>
                </c:pt>
                <c:pt idx="13">
                  <c:v>0.621075</c:v>
                </c:pt>
                <c:pt idx="14">
                  <c:v>0.7203</c:v>
                </c:pt>
                <c:pt idx="15">
                  <c:v>0.826875</c:v>
                </c:pt>
                <c:pt idx="16">
                  <c:v>0.9408</c:v>
                </c:pt>
                <c:pt idx="17">
                  <c:v>1.062075</c:v>
                </c:pt>
                <c:pt idx="18">
                  <c:v>1.1907</c:v>
                </c:pt>
                <c:pt idx="19">
                  <c:v>1.326675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AE8B-4487-88F6-05967805ADCF}"/>
            </c:ext>
          </c:extLst>
        </c:ser>
        <c:ser>
          <c:idx val="4"/>
          <c:order val="4"/>
          <c:tx>
            <c:v>Cp= 55%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data'!$R$13:$AK$13</c:f>
              <c:numCache>
                <c:formatCode>General</c:formatCode>
                <c:ptCount val="20"/>
                <c:pt idx="0">
                  <c:v>0.0</c:v>
                </c:pt>
                <c:pt idx="1">
                  <c:v>0.00336875</c:v>
                </c:pt>
                <c:pt idx="2">
                  <c:v>0.013475</c:v>
                </c:pt>
                <c:pt idx="3">
                  <c:v>0.03031875</c:v>
                </c:pt>
                <c:pt idx="4">
                  <c:v>0.0539</c:v>
                </c:pt>
                <c:pt idx="5">
                  <c:v>0.08421875</c:v>
                </c:pt>
                <c:pt idx="6">
                  <c:v>0.121275</c:v>
                </c:pt>
                <c:pt idx="7">
                  <c:v>0.16506875</c:v>
                </c:pt>
                <c:pt idx="8">
                  <c:v>0.2156</c:v>
                </c:pt>
                <c:pt idx="9">
                  <c:v>0.27286875</c:v>
                </c:pt>
                <c:pt idx="10">
                  <c:v>0.336875</c:v>
                </c:pt>
                <c:pt idx="11">
                  <c:v>0.40761875</c:v>
                </c:pt>
                <c:pt idx="12">
                  <c:v>0.4851</c:v>
                </c:pt>
                <c:pt idx="13">
                  <c:v>0.56931875</c:v>
                </c:pt>
                <c:pt idx="14">
                  <c:v>0.660275</c:v>
                </c:pt>
                <c:pt idx="15">
                  <c:v>0.75796875</c:v>
                </c:pt>
                <c:pt idx="16">
                  <c:v>0.8624</c:v>
                </c:pt>
                <c:pt idx="17">
                  <c:v>0.97356875</c:v>
                </c:pt>
                <c:pt idx="18">
                  <c:v>1.091475</c:v>
                </c:pt>
                <c:pt idx="19">
                  <c:v>1.21611875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7622-4E80-AD65-13EFEE12A3A5}"/>
            </c:ext>
          </c:extLst>
        </c:ser>
        <c:ser>
          <c:idx val="5"/>
          <c:order val="5"/>
          <c:tx>
            <c:v>Red Maple Average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10"/>
            <c:spPr>
              <a:solidFill>
                <a:srgbClr val="00ED7B"/>
              </a:solidFill>
              <a:ln w="25400">
                <a:noFill/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plus>
            <c:min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plus>
            <c:min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data'!$C$45</c:f>
              <c:numCache>
                <c:formatCode>General</c:formatCode>
                <c:ptCount val="1"/>
                <c:pt idx="0">
                  <c:v>0.296931018330734</c:v>
                </c:pt>
              </c:numCache>
            </c:numRef>
          </c:xVal>
          <c:yVal>
            <c:numRef>
              <c:f>'My data'!$C$46</c:f>
              <c:numCache>
                <c:formatCode>General</c:formatCode>
                <c:ptCount val="1"/>
                <c:pt idx="0">
                  <c:v>0.896307544634052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4860560"/>
        <c:axId val="2134866848"/>
      </c:scatterChart>
      <c:valAx>
        <c:axId val="2134860560"/>
        <c:scaling>
          <c:orientation val="minMax"/>
          <c:max val="1.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Disc Loading, mg/S (N/m^2)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4866848"/>
        <c:crosses val="autoZero"/>
        <c:crossBetween val="midCat"/>
      </c:valAx>
      <c:valAx>
        <c:axId val="2134866848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Descent Velocity (m/s)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4860560"/>
        <c:crosses val="autoZero"/>
        <c:crossBetween val="midCat"/>
        <c:majorUnit val="0.5"/>
      </c:valAx>
      <c:spPr>
        <a:noFill/>
        <a:ln>
          <a:noFill/>
        </a:ln>
        <a:effectLst/>
      </c:spPr>
    </c:plotArea>
    <c:legend>
      <c:legendPos val="b"/>
      <c:legendEntry>
        <c:idx val="4"/>
        <c:delete val="1"/>
      </c:legendEntry>
      <c:legendEntry>
        <c:idx val="5"/>
        <c:delete val="1"/>
      </c:legendEntry>
      <c:legendEntry>
        <c:idx val="6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userShapes r:id="rId3"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0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1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4"/>
            <c:marker>
              <c:symbol val="circle"/>
              <c:size val="8"/>
              <c:spPr>
                <a:solidFill>
                  <a:schemeClr val="accent1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4-AE8B-4487-88F6-05967805ADCF}"/>
              </c:ext>
            </c:extLst>
          </c:dPt>
          <c:dPt>
            <c:idx val="6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noFill/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AE8B-4487-88F6-05967805ADC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AE8B-4487-88F6-05967805ADC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('My data'!$C$22,'My data'!$F$22,'My data'!$C$45)</c:f>
              <c:numCache>
                <c:formatCode>General</c:formatCode>
                <c:ptCount val="3"/>
                <c:pt idx="0">
                  <c:v>0.115882022128585</c:v>
                </c:pt>
                <c:pt idx="1">
                  <c:v>0.366250434632621</c:v>
                </c:pt>
                <c:pt idx="2">
                  <c:v>0.296931018330734</c:v>
                </c:pt>
              </c:numCache>
            </c:numRef>
          </c:xVal>
          <c:yVal>
            <c:numRef>
              <c:f>('My data'!$C$27,'My data'!$F$27,'My data'!$C$46)</c:f>
              <c:numCache>
                <c:formatCode>General</c:formatCode>
                <c:ptCount val="3"/>
                <c:pt idx="0">
                  <c:v>0.678538077875136</c:v>
                </c:pt>
                <c:pt idx="1">
                  <c:v>1.054948422482463</c:v>
                </c:pt>
                <c:pt idx="2">
                  <c:v>0.896307544634052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AE8B-4487-88F6-05967805ADCF}"/>
            </c:ext>
          </c:extLst>
        </c:ser>
        <c:ser>
          <c:idx val="3"/>
          <c:order val="3"/>
          <c:tx>
            <c:v>Constant Cp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0.003675</c:v>
                </c:pt>
                <c:pt idx="2">
                  <c:v>0.0147</c:v>
                </c:pt>
                <c:pt idx="3">
                  <c:v>0.033075</c:v>
                </c:pt>
                <c:pt idx="4">
                  <c:v>0.0588</c:v>
                </c:pt>
                <c:pt idx="5">
                  <c:v>0.091875</c:v>
                </c:pt>
                <c:pt idx="6">
                  <c:v>0.1323</c:v>
                </c:pt>
                <c:pt idx="7">
                  <c:v>0.180075</c:v>
                </c:pt>
                <c:pt idx="8">
                  <c:v>0.2352</c:v>
                </c:pt>
                <c:pt idx="9">
                  <c:v>0.297675</c:v>
                </c:pt>
                <c:pt idx="10">
                  <c:v>0.3675</c:v>
                </c:pt>
                <c:pt idx="11">
                  <c:v>0.444675</c:v>
                </c:pt>
                <c:pt idx="12">
                  <c:v>0.5292</c:v>
                </c:pt>
                <c:pt idx="13">
                  <c:v>0.621075</c:v>
                </c:pt>
                <c:pt idx="14">
                  <c:v>0.7203</c:v>
                </c:pt>
                <c:pt idx="15">
                  <c:v>0.826875</c:v>
                </c:pt>
                <c:pt idx="16">
                  <c:v>0.9408</c:v>
                </c:pt>
                <c:pt idx="17">
                  <c:v>1.062075</c:v>
                </c:pt>
                <c:pt idx="18">
                  <c:v>1.1907</c:v>
                </c:pt>
                <c:pt idx="19">
                  <c:v>1.326675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AE8B-4487-88F6-05967805ADCF}"/>
            </c:ext>
          </c:extLst>
        </c:ser>
        <c:ser>
          <c:idx val="5"/>
          <c:order val="4"/>
          <c:tx>
            <c:v>Red Maple Average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10"/>
            <c:spPr>
              <a:solidFill>
                <a:srgbClr val="00ED7B"/>
              </a:solidFill>
              <a:ln w="25400">
                <a:noFill/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plus>
            <c:minus>
              <c:numRef>
                <c:f>'My data'!$C$49</c:f>
                <c:numCache>
                  <c:formatCode>General</c:formatCode>
                  <c:ptCount val="1"/>
                  <c:pt idx="0">
                    <c:v>0.0905966913684323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plus>
            <c:minus>
              <c:numRef>
                <c:f>'My data'!$C$48</c:f>
                <c:numCache>
                  <c:formatCode>General</c:formatCode>
                  <c:ptCount val="1"/>
                  <c:pt idx="0">
                    <c:v>0.0375470954015388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data'!$C$45</c:f>
              <c:numCache>
                <c:formatCode>General</c:formatCode>
                <c:ptCount val="1"/>
                <c:pt idx="0">
                  <c:v>0.296931018330734</c:v>
                </c:pt>
              </c:numCache>
            </c:numRef>
          </c:xVal>
          <c:yVal>
            <c:numRef>
              <c:f>'My data'!$C$46</c:f>
              <c:numCache>
                <c:formatCode>General</c:formatCode>
                <c:ptCount val="1"/>
                <c:pt idx="0">
                  <c:v>0.896307544634052</c:v>
                </c:pt>
              </c:numCache>
            </c:numRef>
          </c:yVal>
          <c:smooth val="0"/>
        </c:ser>
        <c:ser>
          <c:idx val="6"/>
          <c:order val="5"/>
          <c:tx>
            <c:v>Cp=52%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data'!$R$14:$AK$14</c:f>
              <c:numCache>
                <c:formatCode>General</c:formatCode>
                <c:ptCount val="20"/>
                <c:pt idx="0">
                  <c:v>0.0</c:v>
                </c:pt>
                <c:pt idx="1">
                  <c:v>0.003185</c:v>
                </c:pt>
                <c:pt idx="2">
                  <c:v>0.01274</c:v>
                </c:pt>
                <c:pt idx="3">
                  <c:v>0.028665</c:v>
                </c:pt>
                <c:pt idx="4">
                  <c:v>0.05096</c:v>
                </c:pt>
                <c:pt idx="5">
                  <c:v>0.079625</c:v>
                </c:pt>
                <c:pt idx="6">
                  <c:v>0.11466</c:v>
                </c:pt>
                <c:pt idx="7">
                  <c:v>0.156065</c:v>
                </c:pt>
                <c:pt idx="8">
                  <c:v>0.20384</c:v>
                </c:pt>
                <c:pt idx="9">
                  <c:v>0.257985</c:v>
                </c:pt>
                <c:pt idx="10">
                  <c:v>0.3185</c:v>
                </c:pt>
                <c:pt idx="11">
                  <c:v>0.385385</c:v>
                </c:pt>
                <c:pt idx="12">
                  <c:v>0.45864</c:v>
                </c:pt>
                <c:pt idx="13">
                  <c:v>0.538265</c:v>
                </c:pt>
                <c:pt idx="14">
                  <c:v>0.62426</c:v>
                </c:pt>
                <c:pt idx="15">
                  <c:v>0.716625</c:v>
                </c:pt>
                <c:pt idx="16">
                  <c:v>0.81536</c:v>
                </c:pt>
                <c:pt idx="17">
                  <c:v>0.920465</c:v>
                </c:pt>
                <c:pt idx="18">
                  <c:v>1.03194</c:v>
                </c:pt>
                <c:pt idx="19">
                  <c:v>1.149785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3874880"/>
        <c:axId val="2133868592"/>
      </c:scatterChart>
      <c:valAx>
        <c:axId val="2133874880"/>
        <c:scaling>
          <c:orientation val="minMax"/>
          <c:max val="1.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Disc Loading, mg/S (N/m^2)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3868592"/>
        <c:crosses val="autoZero"/>
        <c:crossBetween val="midCat"/>
      </c:valAx>
      <c:valAx>
        <c:axId val="2133868592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Descent Velocity (m/s)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3874880"/>
        <c:crosses val="autoZero"/>
        <c:crossBetween val="midCat"/>
        <c:majorUnit val="0.5"/>
      </c:valAx>
      <c:spPr>
        <a:noFill/>
        <a:ln>
          <a:noFill/>
        </a:ln>
        <a:effectLst/>
      </c:spPr>
    </c:plotArea>
    <c:legend>
      <c:legendPos val="b"/>
      <c:legendEntry>
        <c:idx val="4"/>
        <c:delete val="1"/>
      </c:legendEntry>
      <c:legendEntry>
        <c:idx val="5"/>
        <c:delete val="1"/>
      </c:legendEntry>
      <c:legendEntry>
        <c:idx val="6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907954715763019"/>
          <c:y val="0.0185858585858586"/>
          <c:w val="0.863816534280213"/>
          <c:h val="0.726076831305178"/>
        </c:manualLayout>
      </c:layout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0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1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4"/>
            <c:marker>
              <c:symbol val="circle"/>
              <c:size val="8"/>
              <c:spPr>
                <a:solidFill>
                  <a:schemeClr val="accent1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4-AE8B-4487-88F6-05967805ADCF}"/>
              </c:ext>
            </c:extLst>
          </c:dPt>
          <c:dPt>
            <c:idx val="6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noFill/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data'!$C$17:$E$17</c:f>
              <c:numCache>
                <c:formatCode>General</c:formatCode>
                <c:ptCount val="3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AE8B-4487-88F6-05967805ADC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AE8B-4487-88F6-05967805ADC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data'!$C$22:$G$22</c:f>
              <c:numCache>
                <c:formatCode>General</c:formatCode>
                <c:ptCount val="5"/>
                <c:pt idx="0">
                  <c:v>0.115882022128585</c:v>
                </c:pt>
                <c:pt idx="1">
                  <c:v>0.380903670005446</c:v>
                </c:pt>
                <c:pt idx="2">
                  <c:v>0.207641124354633</c:v>
                </c:pt>
                <c:pt idx="3">
                  <c:v>0.366250434632621</c:v>
                </c:pt>
                <c:pt idx="4">
                  <c:v>0.302248260632122</c:v>
                </c:pt>
              </c:numCache>
            </c:numRef>
          </c:xVal>
          <c:yVal>
            <c:numRef>
              <c:f>'My data'!$C$27:$G$27</c:f>
              <c:numCache>
                <c:formatCode>General</c:formatCode>
                <c:ptCount val="5"/>
                <c:pt idx="0">
                  <c:v>0.678538077875136</c:v>
                </c:pt>
                <c:pt idx="1">
                  <c:v>0.983596000812823</c:v>
                </c:pt>
                <c:pt idx="2">
                  <c:v>0.668769760837636</c:v>
                </c:pt>
                <c:pt idx="3">
                  <c:v>1.054948422482463</c:v>
                </c:pt>
                <c:pt idx="4">
                  <c:v>0.877915994403289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AE8B-4487-88F6-05967805ADCF}"/>
            </c:ext>
          </c:extLst>
        </c:ser>
        <c:ser>
          <c:idx val="3"/>
          <c:order val="3"/>
          <c:tx>
            <c:v>Constant Cp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0.003675</c:v>
                </c:pt>
                <c:pt idx="2">
                  <c:v>0.0147</c:v>
                </c:pt>
                <c:pt idx="3">
                  <c:v>0.033075</c:v>
                </c:pt>
                <c:pt idx="4">
                  <c:v>0.0588</c:v>
                </c:pt>
                <c:pt idx="5">
                  <c:v>0.091875</c:v>
                </c:pt>
                <c:pt idx="6">
                  <c:v>0.1323</c:v>
                </c:pt>
                <c:pt idx="7">
                  <c:v>0.180075</c:v>
                </c:pt>
                <c:pt idx="8">
                  <c:v>0.2352</c:v>
                </c:pt>
                <c:pt idx="9">
                  <c:v>0.297675</c:v>
                </c:pt>
                <c:pt idx="10">
                  <c:v>0.3675</c:v>
                </c:pt>
                <c:pt idx="11">
                  <c:v>0.444675</c:v>
                </c:pt>
                <c:pt idx="12">
                  <c:v>0.5292</c:v>
                </c:pt>
                <c:pt idx="13">
                  <c:v>0.621075</c:v>
                </c:pt>
                <c:pt idx="14">
                  <c:v>0.7203</c:v>
                </c:pt>
                <c:pt idx="15">
                  <c:v>0.826875</c:v>
                </c:pt>
                <c:pt idx="16">
                  <c:v>0.9408</c:v>
                </c:pt>
                <c:pt idx="17">
                  <c:v>1.062075</c:v>
                </c:pt>
                <c:pt idx="18">
                  <c:v>1.1907</c:v>
                </c:pt>
                <c:pt idx="19">
                  <c:v>1.326675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AE8B-4487-88F6-05967805ADCF}"/>
            </c:ext>
          </c:extLst>
        </c:ser>
        <c:ser>
          <c:idx val="4"/>
          <c:order val="4"/>
          <c:tx>
            <c:v>Ct=8/9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data'!$R$15:$AK$15</c:f>
              <c:numCache>
                <c:formatCode>General</c:formatCode>
                <c:ptCount val="20"/>
                <c:pt idx="0">
                  <c:v>0.0</c:v>
                </c:pt>
                <c:pt idx="1">
                  <c:v>0.00544444444444445</c:v>
                </c:pt>
                <c:pt idx="2">
                  <c:v>0.0217777777777778</c:v>
                </c:pt>
                <c:pt idx="3">
                  <c:v>0.049</c:v>
                </c:pt>
                <c:pt idx="4">
                  <c:v>0.0871111111111111</c:v>
                </c:pt>
                <c:pt idx="5">
                  <c:v>0.136111111111111</c:v>
                </c:pt>
                <c:pt idx="6">
                  <c:v>0.196</c:v>
                </c:pt>
                <c:pt idx="7">
                  <c:v>0.266777777777778</c:v>
                </c:pt>
                <c:pt idx="8">
                  <c:v>0.348444444444445</c:v>
                </c:pt>
                <c:pt idx="9">
                  <c:v>0.441</c:v>
                </c:pt>
                <c:pt idx="10">
                  <c:v>0.544444444444444</c:v>
                </c:pt>
                <c:pt idx="11">
                  <c:v>0.658777777777778</c:v>
                </c:pt>
                <c:pt idx="12">
                  <c:v>0.784</c:v>
                </c:pt>
                <c:pt idx="13">
                  <c:v>0.920111111111111</c:v>
                </c:pt>
                <c:pt idx="14">
                  <c:v>1.067111111111111</c:v>
                </c:pt>
                <c:pt idx="15">
                  <c:v>1.225</c:v>
                </c:pt>
                <c:pt idx="16">
                  <c:v>1.393777777777778</c:v>
                </c:pt>
                <c:pt idx="17">
                  <c:v>1.573444444444444</c:v>
                </c:pt>
                <c:pt idx="18">
                  <c:v>1.764</c:v>
                </c:pt>
                <c:pt idx="19">
                  <c:v>1.965444444444445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</c:ser>
        <c:ser>
          <c:idx val="7"/>
          <c:order val="5"/>
          <c:tx>
            <c:v>Ct=.84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data'!$R$16:$AK$16</c:f>
              <c:numCache>
                <c:formatCode>General</c:formatCode>
                <c:ptCount val="20"/>
                <c:pt idx="0">
                  <c:v>0.0</c:v>
                </c:pt>
                <c:pt idx="1">
                  <c:v>0.005145</c:v>
                </c:pt>
                <c:pt idx="2">
                  <c:v>0.02058</c:v>
                </c:pt>
                <c:pt idx="3">
                  <c:v>0.046305</c:v>
                </c:pt>
                <c:pt idx="4">
                  <c:v>0.08232</c:v>
                </c:pt>
                <c:pt idx="5">
                  <c:v>0.128625</c:v>
                </c:pt>
                <c:pt idx="6">
                  <c:v>0.18522</c:v>
                </c:pt>
                <c:pt idx="7">
                  <c:v>0.252105</c:v>
                </c:pt>
                <c:pt idx="8">
                  <c:v>0.32928</c:v>
                </c:pt>
                <c:pt idx="9">
                  <c:v>0.416745</c:v>
                </c:pt>
                <c:pt idx="10">
                  <c:v>0.5145</c:v>
                </c:pt>
                <c:pt idx="11">
                  <c:v>0.622545</c:v>
                </c:pt>
                <c:pt idx="12">
                  <c:v>0.74088</c:v>
                </c:pt>
                <c:pt idx="13">
                  <c:v>0.869505</c:v>
                </c:pt>
                <c:pt idx="14">
                  <c:v>1.00842</c:v>
                </c:pt>
                <c:pt idx="15">
                  <c:v>1.157625</c:v>
                </c:pt>
                <c:pt idx="16">
                  <c:v>1.31712</c:v>
                </c:pt>
                <c:pt idx="17">
                  <c:v>1.486905</c:v>
                </c:pt>
                <c:pt idx="18">
                  <c:v>1.66698</c:v>
                </c:pt>
                <c:pt idx="19">
                  <c:v>1.857345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</c:ser>
        <c:ser>
          <c:idx val="9"/>
          <c:order val="6"/>
          <c:tx>
            <c:v>CFD - RANS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8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xVal>
            <c:numRef>
              <c:f>'My data'!$H$22</c:f>
              <c:numCache>
                <c:formatCode>General</c:formatCode>
                <c:ptCount val="1"/>
                <c:pt idx="0">
                  <c:v>0.2821678</c:v>
                </c:pt>
              </c:numCache>
            </c:numRef>
          </c:xVal>
          <c:yVal>
            <c:numRef>
              <c:f>'My data'!$H$27</c:f>
              <c:numCache>
                <c:formatCode>General</c:formatCode>
                <c:ptCount val="1"/>
                <c:pt idx="0">
                  <c:v>0.737616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6162224"/>
        <c:axId val="2136171184"/>
      </c:scatterChart>
      <c:valAx>
        <c:axId val="2136162224"/>
        <c:scaling>
          <c:orientation val="minMax"/>
          <c:max val="1.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Disc Loading, mg/S (N/m^2)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6171184"/>
        <c:crosses val="autoZero"/>
        <c:crossBetween val="midCat"/>
      </c:valAx>
      <c:valAx>
        <c:axId val="2136171184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Descent Velocity (m/s)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6162224"/>
        <c:crosses val="autoZero"/>
        <c:crossBetween val="midCat"/>
        <c:majorUnit val="0.5"/>
      </c:valAx>
      <c:spPr>
        <a:noFill/>
        <a:ln>
          <a:noFill/>
        </a:ln>
        <a:effectLst/>
      </c:spPr>
    </c:plotArea>
    <c:legend>
      <c:legendPos val="b"/>
      <c:legendEntry>
        <c:idx val="4"/>
        <c:delete val="1"/>
      </c:legendEntry>
      <c:legendEntry>
        <c:idx val="5"/>
        <c:delete val="1"/>
      </c:legendEntry>
      <c:legendEntry>
        <c:idx val="7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0907954715763019"/>
          <c:y val="0.0185858585858586"/>
          <c:w val="0.863816534280213"/>
          <c:h val="0.726076831305178"/>
        </c:manualLayout>
      </c:layout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0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1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4"/>
            <c:marker>
              <c:symbol val="circle"/>
              <c:size val="8"/>
              <c:spPr>
                <a:solidFill>
                  <a:schemeClr val="accent1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4-AE8B-4487-88F6-05967805ADCF}"/>
              </c:ext>
            </c:extLst>
          </c:dPt>
          <c:dPt>
            <c:idx val="6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noFill/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AE8B-4487-88F6-05967805ADC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AE8B-4487-88F6-05967805ADC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9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19050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data'!$C$22:$G$22</c:f>
              <c:numCache>
                <c:formatCode>General</c:formatCode>
                <c:ptCount val="5"/>
                <c:pt idx="0">
                  <c:v>0.115882022128585</c:v>
                </c:pt>
                <c:pt idx="1">
                  <c:v>0.380903670005446</c:v>
                </c:pt>
                <c:pt idx="2">
                  <c:v>0.207641124354633</c:v>
                </c:pt>
                <c:pt idx="3">
                  <c:v>0.366250434632621</c:v>
                </c:pt>
                <c:pt idx="4">
                  <c:v>0.302248260632122</c:v>
                </c:pt>
              </c:numCache>
            </c:numRef>
          </c:xVal>
          <c:yVal>
            <c:numRef>
              <c:f>'My data'!$C$27:$G$27</c:f>
              <c:numCache>
                <c:formatCode>General</c:formatCode>
                <c:ptCount val="5"/>
                <c:pt idx="0">
                  <c:v>0.678538077875136</c:v>
                </c:pt>
                <c:pt idx="1">
                  <c:v>0.983596000812823</c:v>
                </c:pt>
                <c:pt idx="2">
                  <c:v>0.668769760837636</c:v>
                </c:pt>
                <c:pt idx="3">
                  <c:v>1.054948422482463</c:v>
                </c:pt>
                <c:pt idx="4">
                  <c:v>0.877915994403289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AE8B-4487-88F6-05967805ADCF}"/>
            </c:ext>
          </c:extLst>
        </c:ser>
        <c:ser>
          <c:idx val="3"/>
          <c:order val="3"/>
          <c:tx>
            <c:v>Constant Cp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0.003675</c:v>
                </c:pt>
                <c:pt idx="2">
                  <c:v>0.0147</c:v>
                </c:pt>
                <c:pt idx="3">
                  <c:v>0.033075</c:v>
                </c:pt>
                <c:pt idx="4">
                  <c:v>0.0588</c:v>
                </c:pt>
                <c:pt idx="5">
                  <c:v>0.091875</c:v>
                </c:pt>
                <c:pt idx="6">
                  <c:v>0.1323</c:v>
                </c:pt>
                <c:pt idx="7">
                  <c:v>0.180075</c:v>
                </c:pt>
                <c:pt idx="8">
                  <c:v>0.2352</c:v>
                </c:pt>
                <c:pt idx="9">
                  <c:v>0.297675</c:v>
                </c:pt>
                <c:pt idx="10">
                  <c:v>0.3675</c:v>
                </c:pt>
                <c:pt idx="11">
                  <c:v>0.444675</c:v>
                </c:pt>
                <c:pt idx="12">
                  <c:v>0.5292</c:v>
                </c:pt>
                <c:pt idx="13">
                  <c:v>0.621075</c:v>
                </c:pt>
                <c:pt idx="14">
                  <c:v>0.7203</c:v>
                </c:pt>
                <c:pt idx="15">
                  <c:v>0.826875</c:v>
                </c:pt>
                <c:pt idx="16">
                  <c:v>0.9408</c:v>
                </c:pt>
                <c:pt idx="17">
                  <c:v>1.062075</c:v>
                </c:pt>
                <c:pt idx="18">
                  <c:v>1.1907</c:v>
                </c:pt>
                <c:pt idx="19">
                  <c:v>1.326675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AE8B-4487-88F6-05967805ADCF}"/>
            </c:ext>
          </c:extLst>
        </c:ser>
        <c:ser>
          <c:idx val="4"/>
          <c:order val="4"/>
          <c:tx>
            <c:v>Ct=8/9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data'!$R$15:$AK$15</c:f>
              <c:numCache>
                <c:formatCode>General</c:formatCode>
                <c:ptCount val="20"/>
                <c:pt idx="0">
                  <c:v>0.0</c:v>
                </c:pt>
                <c:pt idx="1">
                  <c:v>0.00544444444444445</c:v>
                </c:pt>
                <c:pt idx="2">
                  <c:v>0.0217777777777778</c:v>
                </c:pt>
                <c:pt idx="3">
                  <c:v>0.049</c:v>
                </c:pt>
                <c:pt idx="4">
                  <c:v>0.0871111111111111</c:v>
                </c:pt>
                <c:pt idx="5">
                  <c:v>0.136111111111111</c:v>
                </c:pt>
                <c:pt idx="6">
                  <c:v>0.196</c:v>
                </c:pt>
                <c:pt idx="7">
                  <c:v>0.266777777777778</c:v>
                </c:pt>
                <c:pt idx="8">
                  <c:v>0.348444444444445</c:v>
                </c:pt>
                <c:pt idx="9">
                  <c:v>0.441</c:v>
                </c:pt>
                <c:pt idx="10">
                  <c:v>0.544444444444444</c:v>
                </c:pt>
                <c:pt idx="11">
                  <c:v>0.658777777777778</c:v>
                </c:pt>
                <c:pt idx="12">
                  <c:v>0.784</c:v>
                </c:pt>
                <c:pt idx="13">
                  <c:v>0.920111111111111</c:v>
                </c:pt>
                <c:pt idx="14">
                  <c:v>1.067111111111111</c:v>
                </c:pt>
                <c:pt idx="15">
                  <c:v>1.225</c:v>
                </c:pt>
                <c:pt idx="16">
                  <c:v>1.393777777777778</c:v>
                </c:pt>
                <c:pt idx="17">
                  <c:v>1.573444444444444</c:v>
                </c:pt>
                <c:pt idx="18">
                  <c:v>1.764</c:v>
                </c:pt>
                <c:pt idx="19">
                  <c:v>1.965444444444445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</c:ser>
        <c:ser>
          <c:idx val="7"/>
          <c:order val="5"/>
          <c:tx>
            <c:v>Ct=.84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data'!$R$16:$AK$16</c:f>
              <c:numCache>
                <c:formatCode>General</c:formatCode>
                <c:ptCount val="20"/>
                <c:pt idx="0">
                  <c:v>0.0</c:v>
                </c:pt>
                <c:pt idx="1">
                  <c:v>0.005145</c:v>
                </c:pt>
                <c:pt idx="2">
                  <c:v>0.02058</c:v>
                </c:pt>
                <c:pt idx="3">
                  <c:v>0.046305</c:v>
                </c:pt>
                <c:pt idx="4">
                  <c:v>0.08232</c:v>
                </c:pt>
                <c:pt idx="5">
                  <c:v>0.128625</c:v>
                </c:pt>
                <c:pt idx="6">
                  <c:v>0.18522</c:v>
                </c:pt>
                <c:pt idx="7">
                  <c:v>0.252105</c:v>
                </c:pt>
                <c:pt idx="8">
                  <c:v>0.32928</c:v>
                </c:pt>
                <c:pt idx="9">
                  <c:v>0.416745</c:v>
                </c:pt>
                <c:pt idx="10">
                  <c:v>0.5145</c:v>
                </c:pt>
                <c:pt idx="11">
                  <c:v>0.622545</c:v>
                </c:pt>
                <c:pt idx="12">
                  <c:v>0.74088</c:v>
                </c:pt>
                <c:pt idx="13">
                  <c:v>0.869505</c:v>
                </c:pt>
                <c:pt idx="14">
                  <c:v>1.00842</c:v>
                </c:pt>
                <c:pt idx="15">
                  <c:v>1.157625</c:v>
                </c:pt>
                <c:pt idx="16">
                  <c:v>1.31712</c:v>
                </c:pt>
                <c:pt idx="17">
                  <c:v>1.486905</c:v>
                </c:pt>
                <c:pt idx="18">
                  <c:v>1.66698</c:v>
                </c:pt>
                <c:pt idx="19">
                  <c:v>1.857345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</c:ser>
        <c:ser>
          <c:idx val="9"/>
          <c:order val="6"/>
          <c:tx>
            <c:v>CFD - RANS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11"/>
            <c:spPr>
              <a:solidFill>
                <a:srgbClr val="FF0000"/>
              </a:solidFill>
              <a:ln w="9525">
                <a:noFill/>
              </a:ln>
              <a:effectLst/>
            </c:spPr>
          </c:marker>
          <c:xVal>
            <c:numRef>
              <c:f>'My data'!$H$22</c:f>
              <c:numCache>
                <c:formatCode>General</c:formatCode>
                <c:ptCount val="1"/>
                <c:pt idx="0">
                  <c:v>0.2821678</c:v>
                </c:pt>
              </c:numCache>
            </c:numRef>
          </c:xVal>
          <c:yVal>
            <c:numRef>
              <c:f>'My data'!$H$27</c:f>
              <c:numCache>
                <c:formatCode>General</c:formatCode>
                <c:ptCount val="1"/>
                <c:pt idx="0">
                  <c:v>0.737616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5127008"/>
        <c:axId val="2135136016"/>
      </c:scatterChart>
      <c:valAx>
        <c:axId val="2135127008"/>
        <c:scaling>
          <c:orientation val="minMax"/>
          <c:max val="1.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Disc Loading, mg/S (N/m^2)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5136016"/>
        <c:crosses val="autoZero"/>
        <c:crossBetween val="midCat"/>
      </c:valAx>
      <c:valAx>
        <c:axId val="2135136016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Descent Velocity (m/s)</a:t>
                </a:r>
              </a:p>
            </c:rich>
          </c:tx>
          <c:layout/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5127008"/>
        <c:crosses val="autoZero"/>
        <c:crossBetween val="midCat"/>
        <c:majorUnit val="0.5"/>
      </c:valAx>
      <c:spPr>
        <a:noFill/>
        <a:ln>
          <a:noFill/>
        </a:ln>
        <a:effectLst/>
      </c:spPr>
    </c:plotArea>
    <c:legend>
      <c:legendPos val="b"/>
      <c:legendEntry>
        <c:idx val="4"/>
        <c:delete val="1"/>
      </c:legendEntry>
      <c:legendEntry>
        <c:idx val="5"/>
        <c:delete val="1"/>
      </c:legendEntry>
      <c:legendEntry>
        <c:idx val="7"/>
        <c:delete val="1"/>
      </c:legendEntry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8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dPt>
            <c:idx val="0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1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2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solidFill>
                    <a:schemeClr val="tx1"/>
                  </a:solidFill>
                </a:ln>
                <a:effectLst/>
              </c:spPr>
            </c:marker>
            <c:bubble3D val="0"/>
          </c:dPt>
          <c:dPt>
            <c:idx val="4"/>
            <c:marker>
              <c:symbol val="circle"/>
              <c:size val="8"/>
              <c:spPr>
                <a:solidFill>
                  <a:schemeClr val="accent1"/>
                </a:solidFill>
                <a:ln w="9525">
                  <a:noFill/>
                </a:ln>
                <a:effectLst/>
              </c:spPr>
            </c:marker>
            <c:bubble3D val="0"/>
            <c:extLst xmlns:c16r2="http://schemas.microsoft.com/office/drawing/2015/06/chart">
              <c:ext xmlns:c16="http://schemas.microsoft.com/office/drawing/2014/chart" uri="{C3380CC4-5D6E-409C-BE32-E72D297353CC}">
                <c16:uniqueId val="{00000004-AE8B-4487-88F6-05967805ADCF}"/>
              </c:ext>
            </c:extLst>
          </c:dPt>
          <c:dPt>
            <c:idx val="6"/>
            <c:marker>
              <c:symbol val="circle"/>
              <c:size val="8"/>
              <c:spPr>
                <a:solidFill>
                  <a:schemeClr val="accent1"/>
                </a:solidFill>
                <a:ln w="25400">
                  <a:noFill/>
                </a:ln>
                <a:effectLst/>
              </c:spPr>
            </c:marker>
            <c:bubble3D val="0"/>
            <c:spPr>
              <a:ln w="25400" cap="rnd">
                <a:noFill/>
                <a:round/>
              </a:ln>
              <a:effectLst/>
            </c:spPr>
          </c:dPt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19050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AE8B-4487-88F6-05967805ADC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AE8B-4487-88F6-05967805AD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5210880"/>
        <c:axId val="2135216864"/>
      </c:scatterChart>
      <c:valAx>
        <c:axId val="2135210880"/>
        <c:scaling>
          <c:orientation val="minMax"/>
          <c:max val="1.2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Disc Loading, mg/S (N/m^2)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5216864"/>
        <c:crosses val="autoZero"/>
        <c:crossBetween val="midCat"/>
      </c:valAx>
      <c:valAx>
        <c:axId val="2135216864"/>
        <c:scaling>
          <c:orientation val="minMax"/>
          <c:min val="0.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6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Times New Roman" panose="02020603050405020304" pitchFamily="18" charset="0"/>
                    <a:ea typeface="+mn-ea"/>
                    <a:cs typeface="Times New Roman" panose="02020603050405020304" pitchFamily="18" charset="0"/>
                  </a:defRPr>
                </a:pPr>
                <a:r>
                  <a:rPr lang="en-US"/>
                  <a:t>Descent Velocity (m/s)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6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Times New Roman" panose="02020603050405020304" pitchFamily="18" charset="0"/>
                  <a:ea typeface="+mn-ea"/>
                  <a:cs typeface="Times New Roman" panose="02020603050405020304" pitchFamily="18" charset="0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en-US"/>
          </a:p>
        </c:txPr>
        <c:crossAx val="2135210880"/>
        <c:crosses val="autoZero"/>
        <c:crossBetween val="midCat"/>
        <c:majorUnit val="0.5"/>
      </c:valAx>
      <c:spPr>
        <a:noFill/>
        <a:ln>
          <a:noFill/>
        </a:ln>
        <a:effectLst/>
      </c:spPr>
    </c:plotArea>
    <c:legend>
      <c:legendPos val="b"/>
      <c:legendEntry>
        <c:idx val="2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Times New Roman" panose="02020603050405020304" pitchFamily="18" charset="0"/>
              <a:ea typeface="+mn-ea"/>
              <a:cs typeface="Times New Roman" panose="02020603050405020304" pitchFamily="18" charset="0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1600">
          <a:latin typeface="Times New Roman" panose="02020603050405020304" pitchFamily="18" charset="0"/>
          <a:cs typeface="Times New Roman" panose="02020603050405020304" pitchFamily="18" charset="0"/>
        </a:defRPr>
      </a:pPr>
      <a:endParaRPr lang="en-US"/>
    </a:p>
  </c:txPr>
  <c:userShapes r:id="rId3"/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Disc Loading vs. Descent Velocity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F6D6-49DF-A975-B7F546EC078F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F6D6-49DF-A975-B7F546EC078F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8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xVal>
            <c:numRef>
              <c:f>'My data'!$C$22:$G$22</c:f>
              <c:numCache>
                <c:formatCode>General</c:formatCode>
                <c:ptCount val="5"/>
                <c:pt idx="0">
                  <c:v>0.115882022128585</c:v>
                </c:pt>
                <c:pt idx="1">
                  <c:v>0.380903670005446</c:v>
                </c:pt>
                <c:pt idx="2">
                  <c:v>0.207641124354633</c:v>
                </c:pt>
                <c:pt idx="3">
                  <c:v>0.366250434632621</c:v>
                </c:pt>
                <c:pt idx="4">
                  <c:v>0.302248260632122</c:v>
                </c:pt>
              </c:numCache>
            </c:numRef>
          </c:xVal>
          <c:yVal>
            <c:numRef>
              <c:f>'My data'!$C$27:$G$27</c:f>
              <c:numCache>
                <c:formatCode>General</c:formatCode>
                <c:ptCount val="5"/>
                <c:pt idx="0">
                  <c:v>0.678538077875136</c:v>
                </c:pt>
                <c:pt idx="1">
                  <c:v>0.983596000812823</c:v>
                </c:pt>
                <c:pt idx="2">
                  <c:v>0.668769760837636</c:v>
                </c:pt>
                <c:pt idx="3">
                  <c:v>1.054948422482463</c:v>
                </c:pt>
                <c:pt idx="4">
                  <c:v>0.877915994403289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F6D6-49DF-A975-B7F546EC078F}"/>
            </c:ext>
          </c:extLst>
        </c:ser>
        <c:ser>
          <c:idx val="3"/>
          <c:order val="3"/>
          <c:tx>
            <c:v>Betz' Limit-theoretical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0.003675</c:v>
                </c:pt>
                <c:pt idx="2">
                  <c:v>0.0147</c:v>
                </c:pt>
                <c:pt idx="3">
                  <c:v>0.033075</c:v>
                </c:pt>
                <c:pt idx="4">
                  <c:v>0.0588</c:v>
                </c:pt>
                <c:pt idx="5">
                  <c:v>0.091875</c:v>
                </c:pt>
                <c:pt idx="6">
                  <c:v>0.1323</c:v>
                </c:pt>
                <c:pt idx="7">
                  <c:v>0.180075</c:v>
                </c:pt>
                <c:pt idx="8">
                  <c:v>0.2352</c:v>
                </c:pt>
                <c:pt idx="9">
                  <c:v>0.297675</c:v>
                </c:pt>
                <c:pt idx="10">
                  <c:v>0.3675</c:v>
                </c:pt>
                <c:pt idx="11">
                  <c:v>0.444675</c:v>
                </c:pt>
                <c:pt idx="12">
                  <c:v>0.5292</c:v>
                </c:pt>
                <c:pt idx="13">
                  <c:v>0.621075</c:v>
                </c:pt>
                <c:pt idx="14">
                  <c:v>0.7203</c:v>
                </c:pt>
                <c:pt idx="15">
                  <c:v>0.826875</c:v>
                </c:pt>
                <c:pt idx="16">
                  <c:v>0.9408</c:v>
                </c:pt>
                <c:pt idx="17">
                  <c:v>1.062075</c:v>
                </c:pt>
                <c:pt idx="18">
                  <c:v>1.1907</c:v>
                </c:pt>
                <c:pt idx="19">
                  <c:v>1.326675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F6D6-49DF-A975-B7F546EC078F}"/>
            </c:ext>
          </c:extLst>
        </c:ser>
        <c:ser>
          <c:idx val="4"/>
          <c:order val="4"/>
          <c:tx>
            <c:v>Holden Test Data 2.0</c:v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accent2"/>
              </a:solidFill>
              <a:ln w="9525">
                <a:noFill/>
              </a:ln>
              <a:effectLst/>
            </c:spPr>
          </c:marker>
          <c:xVal>
            <c:numRef>
              <c:f>'My data'!$I$22:$M$22</c:f>
              <c:numCache>
                <c:formatCode>General</c:formatCode>
                <c:ptCount val="5"/>
                <c:pt idx="0">
                  <c:v>0.108817042128924</c:v>
                </c:pt>
                <c:pt idx="1">
                  <c:v>0.318141490258355</c:v>
                </c:pt>
                <c:pt idx="2">
                  <c:v>0.182075362821093</c:v>
                </c:pt>
                <c:pt idx="3">
                  <c:v>0.317874514631472</c:v>
                </c:pt>
                <c:pt idx="4">
                  <c:v>0.283560117187782</c:v>
                </c:pt>
              </c:numCache>
            </c:numRef>
          </c:xVal>
          <c:yVal>
            <c:numRef>
              <c:f>'My data'!$I$27:$M$27</c:f>
              <c:numCache>
                <c:formatCode>General</c:formatCode>
                <c:ptCount val="5"/>
                <c:pt idx="0">
                  <c:v>0.652914320058763</c:v>
                </c:pt>
                <c:pt idx="1">
                  <c:v>0.957479312055885</c:v>
                </c:pt>
                <c:pt idx="2">
                  <c:v>0.696525766143953</c:v>
                </c:pt>
                <c:pt idx="3">
                  <c:v>1.080406695756742</c:v>
                </c:pt>
                <c:pt idx="4">
                  <c:v>0.860111154052459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F6D6-49DF-A975-B7F546EC078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5288720"/>
        <c:axId val="2135294672"/>
      </c:scatterChart>
      <c:valAx>
        <c:axId val="2135288720"/>
        <c:scaling>
          <c:logBase val="10.0"/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Disc Loading, mg/S (N/m^2)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5294672"/>
        <c:crosses val="autoZero"/>
        <c:crossBetween val="midCat"/>
      </c:valAx>
      <c:valAx>
        <c:axId val="2135294672"/>
        <c:scaling>
          <c:logBase val="10.0"/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Descent Vellocity</a:t>
                </a:r>
                <a:r>
                  <a:rPr lang="en-US" sz="1400" baseline="0"/>
                  <a:t> (m/s)</a:t>
                </a:r>
                <a:endParaRPr lang="en-US" sz="1400"/>
              </a:p>
            </c:rich>
          </c:tx>
          <c:layout>
            <c:manualLayout>
              <c:xMode val="edge"/>
              <c:yMode val="edge"/>
              <c:x val="0.0161108054376332"/>
              <c:y val="0.193603216598381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5288720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5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userShapes r:id="rId3"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Disc Loading vs. Descent Velocity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v>Azuma Test Data</c:v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plus>
            <c:minus>
              <c:numRef>
                <c:f>'Azuma data'!$C$35:$L$35</c:f>
                <c:numCache>
                  <c:formatCode>General</c:formatCode>
                  <c:ptCount val="10"/>
                  <c:pt idx="0">
                    <c:v>0.08145625</c:v>
                  </c:pt>
                  <c:pt idx="1">
                    <c:v>0.08847835</c:v>
                  </c:pt>
                  <c:pt idx="2">
                    <c:v>0.0617944</c:v>
                  </c:pt>
                  <c:pt idx="3">
                    <c:v>0.09550045</c:v>
                  </c:pt>
                  <c:pt idx="4">
                    <c:v>0.07022085</c:v>
                  </c:pt>
                  <c:pt idx="5">
                    <c:v>0.2190994</c:v>
                  </c:pt>
                  <c:pt idx="6">
                    <c:v>0.1011181</c:v>
                  </c:pt>
                  <c:pt idx="7">
                    <c:v>0.0688165</c:v>
                  </c:pt>
                  <c:pt idx="8">
                    <c:v>0.0589957</c:v>
                  </c:pt>
                  <c:pt idx="9">
                    <c:v>0.0575811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plus>
            <c:minus>
              <c:numRef>
                <c:f>'Azuma data'!$C$36:$L$36</c:f>
                <c:numCache>
                  <c:formatCode>General</c:formatCode>
                  <c:ptCount val="10"/>
                  <c:pt idx="0">
                    <c:v>0.045599945</c:v>
                  </c:pt>
                  <c:pt idx="1">
                    <c:v>0.05934551</c:v>
                  </c:pt>
                  <c:pt idx="2">
                    <c:v>0.03546256</c:v>
                  </c:pt>
                  <c:pt idx="3">
                    <c:v>0.040523405</c:v>
                  </c:pt>
                  <c:pt idx="4">
                    <c:v>0.120143675</c:v>
                  </c:pt>
                  <c:pt idx="5">
                    <c:v>0.101332065</c:v>
                  </c:pt>
                  <c:pt idx="6">
                    <c:v>0.03547304</c:v>
                  </c:pt>
                  <c:pt idx="7">
                    <c:v>0.063687885</c:v>
                  </c:pt>
                  <c:pt idx="8">
                    <c:v>0.031854405</c:v>
                  </c:pt>
                  <c:pt idx="9">
                    <c:v>0.01448499</c:v>
                  </c:pt>
                </c:numCache>
              </c:numRef>
            </c:minus>
            <c:spPr>
              <a:noFill/>
              <a:ln w="9525" cap="flat" cmpd="sng" algn="ctr">
                <a:solidFill>
                  <a:schemeClr val="accent1"/>
                </a:solidFill>
                <a:round/>
              </a:ln>
              <a:effectLst/>
            </c:spPr>
          </c:errBars>
          <c:xVal>
            <c:numRef>
              <c:f>'Azuma data'!$C$17:$L$17</c:f>
              <c:numCache>
                <c:formatCode>General</c:formatCode>
                <c:ptCount val="10"/>
                <c:pt idx="0">
                  <c:v>0.22</c:v>
                </c:pt>
                <c:pt idx="1">
                  <c:v>0.27</c:v>
                </c:pt>
                <c:pt idx="2">
                  <c:v>0.29</c:v>
                </c:pt>
                <c:pt idx="3">
                  <c:v>0.22</c:v>
                </c:pt>
                <c:pt idx="4">
                  <c:v>1.02</c:v>
                </c:pt>
                <c:pt idx="5">
                  <c:v>0.32</c:v>
                </c:pt>
                <c:pt idx="6">
                  <c:v>0.23</c:v>
                </c:pt>
                <c:pt idx="7">
                  <c:v>0.48</c:v>
                </c:pt>
                <c:pt idx="8">
                  <c:v>0.26</c:v>
                </c:pt>
                <c:pt idx="9">
                  <c:v>0.13</c:v>
                </c:pt>
              </c:numCache>
            </c:numRef>
          </c:xVal>
          <c:yVal>
            <c:numRef>
              <c:f>'Azuma data'!$C$22:$L$22</c:f>
              <c:numCache>
                <c:formatCode>General</c:formatCode>
                <c:ptCount val="10"/>
                <c:pt idx="0">
                  <c:v>0.82</c:v>
                </c:pt>
                <c:pt idx="1">
                  <c:v>1.04</c:v>
                </c:pt>
                <c:pt idx="2">
                  <c:v>1.09</c:v>
                </c:pt>
                <c:pt idx="3">
                  <c:v>0.98</c:v>
                </c:pt>
                <c:pt idx="4">
                  <c:v>1.58</c:v>
                </c:pt>
                <c:pt idx="5">
                  <c:v>1.34</c:v>
                </c:pt>
                <c:pt idx="6">
                  <c:v>1.02</c:v>
                </c:pt>
                <c:pt idx="7">
                  <c:v>1.14</c:v>
                </c:pt>
                <c:pt idx="8">
                  <c:v>1.72</c:v>
                </c:pt>
                <c:pt idx="9">
                  <c:v>1.19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298A-4468-8856-1812FEB3980B}"/>
            </c:ext>
          </c:extLst>
        </c:ser>
        <c:ser>
          <c:idx val="1"/>
          <c:order val="1"/>
          <c:tx>
            <c:v>Azuma-theoretical</c:v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log"/>
            <c:dispRSqr val="0"/>
            <c:dispEq val="0"/>
          </c:trendline>
          <c:xVal>
            <c:numRef>
              <c:f>'Azuma data'!$R$7:$AG$7</c:f>
              <c:numCache>
                <c:formatCode>General</c:formatCode>
                <c:ptCount val="16"/>
                <c:pt idx="0">
                  <c:v>0.0</c:v>
                </c:pt>
                <c:pt idx="1">
                  <c:v>0.006125</c:v>
                </c:pt>
                <c:pt idx="2">
                  <c:v>0.0245</c:v>
                </c:pt>
                <c:pt idx="3">
                  <c:v>0.055125</c:v>
                </c:pt>
                <c:pt idx="4">
                  <c:v>0.098</c:v>
                </c:pt>
                <c:pt idx="5">
                  <c:v>0.153125</c:v>
                </c:pt>
                <c:pt idx="6">
                  <c:v>0.2205</c:v>
                </c:pt>
                <c:pt idx="7">
                  <c:v>0.300125</c:v>
                </c:pt>
                <c:pt idx="8">
                  <c:v>0.392</c:v>
                </c:pt>
                <c:pt idx="9">
                  <c:v>0.496125</c:v>
                </c:pt>
                <c:pt idx="10">
                  <c:v>0.6125</c:v>
                </c:pt>
                <c:pt idx="11">
                  <c:v>0.741125</c:v>
                </c:pt>
                <c:pt idx="12">
                  <c:v>0.882</c:v>
                </c:pt>
                <c:pt idx="13">
                  <c:v>1.035125</c:v>
                </c:pt>
                <c:pt idx="14">
                  <c:v>1.2005</c:v>
                </c:pt>
                <c:pt idx="15">
                  <c:v>1.378125</c:v>
                </c:pt>
              </c:numCache>
            </c:numRef>
          </c:xVal>
          <c:yVal>
            <c:numRef>
              <c:f>'Azuma data'!$R$6:$AG$6</c:f>
              <c:numCache>
                <c:formatCode>General</c:formatCode>
                <c:ptCount val="16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1-298A-4468-8856-1812FEB3980B}"/>
            </c:ext>
          </c:extLst>
        </c:ser>
        <c:ser>
          <c:idx val="2"/>
          <c:order val="2"/>
          <c:tx>
            <c:v>Holden Test Data</c:v>
          </c:tx>
          <c:spPr>
            <a:ln w="25400" cap="rnd">
              <a:noFill/>
              <a:round/>
            </a:ln>
            <a:effectLst/>
          </c:spPr>
          <c:marker>
            <c:symbol val="triangle"/>
            <c:size val="8"/>
            <c:spPr>
              <a:solidFill>
                <a:srgbClr val="00ED7B"/>
              </a:solidFill>
              <a:ln w="9525">
                <a:solidFill>
                  <a:srgbClr val="00ED7B"/>
                </a:solidFill>
              </a:ln>
              <a:effectLst/>
            </c:spPr>
          </c:marker>
          <c:errBars>
            <c:errDir val="y"/>
            <c:errBarType val="both"/>
            <c:errValType val="cust"/>
            <c:noEndCap val="0"/>
            <c:pl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plus>
            <c:minus>
              <c:numRef>
                <c:f>'My data'!$C$40:$G$40</c:f>
                <c:numCache>
                  <c:formatCode>General</c:formatCode>
                  <c:ptCount val="5"/>
                  <c:pt idx="0">
                    <c:v>0.0966338105833286</c:v>
                  </c:pt>
                  <c:pt idx="1">
                    <c:v>0.0923773378417491</c:v>
                  </c:pt>
                  <c:pt idx="2">
                    <c:v>0.086275498104205</c:v>
                  </c:pt>
                  <c:pt idx="3">
                    <c:v>0.278957556549248</c:v>
                  </c:pt>
                  <c:pt idx="4">
                    <c:v>0.0931372381593429</c:v>
                  </c:pt>
                </c:numCache>
              </c:numRef>
            </c:minus>
            <c:spPr>
              <a:noFill/>
              <a:ln w="9525" cap="flat" cmpd="sng" algn="ctr">
                <a:solidFill>
                  <a:srgbClr val="00ED7B"/>
                </a:solidFill>
                <a:round/>
              </a:ln>
              <a:effectLst/>
            </c:spPr>
          </c:errBars>
          <c:errBars>
            <c:errDir val="x"/>
            <c:errBarType val="both"/>
            <c:errValType val="cust"/>
            <c:noEndCap val="0"/>
            <c:pl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plus>
            <c:minus>
              <c:numRef>
                <c:f>'My data'!$C$41:$G$41</c:f>
                <c:numCache>
                  <c:formatCode>General</c:formatCode>
                  <c:ptCount val="5"/>
                  <c:pt idx="0">
                    <c:v>0.030042166218676</c:v>
                  </c:pt>
                  <c:pt idx="1">
                    <c:v>0.0392764304856249</c:v>
                  </c:pt>
                  <c:pt idx="2">
                    <c:v>0.0443367359367541</c:v>
                  </c:pt>
                  <c:pt idx="3">
                    <c:v>0.111427297304018</c:v>
                  </c:pt>
                  <c:pt idx="4">
                    <c:v>0.0290281197822373</c:v>
                  </c:pt>
                </c:numCache>
              </c:numRef>
            </c:minus>
            <c:spPr>
              <a:noFill/>
              <a:ln w="9525" cap="flat" cmpd="sng" algn="ctr">
                <a:solidFill>
                  <a:srgbClr val="00ED7B"/>
                </a:solidFill>
                <a:round/>
              </a:ln>
              <a:effectLst/>
            </c:spPr>
          </c:errBars>
          <c:xVal>
            <c:numRef>
              <c:f>'My data'!$C$22:$G$22</c:f>
              <c:numCache>
                <c:formatCode>General</c:formatCode>
                <c:ptCount val="5"/>
                <c:pt idx="0">
                  <c:v>0.115882022128585</c:v>
                </c:pt>
                <c:pt idx="1">
                  <c:v>0.380903670005446</c:v>
                </c:pt>
                <c:pt idx="2">
                  <c:v>0.207641124354633</c:v>
                </c:pt>
                <c:pt idx="3">
                  <c:v>0.366250434632621</c:v>
                </c:pt>
                <c:pt idx="4">
                  <c:v>0.302248260632122</c:v>
                </c:pt>
              </c:numCache>
            </c:numRef>
          </c:xVal>
          <c:yVal>
            <c:numRef>
              <c:f>'My data'!$C$27:$G$27</c:f>
              <c:numCache>
                <c:formatCode>General</c:formatCode>
                <c:ptCount val="5"/>
                <c:pt idx="0">
                  <c:v>0.678538077875136</c:v>
                </c:pt>
                <c:pt idx="1">
                  <c:v>0.983596000812823</c:v>
                </c:pt>
                <c:pt idx="2">
                  <c:v>0.668769760837636</c:v>
                </c:pt>
                <c:pt idx="3">
                  <c:v>1.054948422482463</c:v>
                </c:pt>
                <c:pt idx="4">
                  <c:v>0.877915994403289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2-298A-4468-8856-1812FEB3980B}"/>
            </c:ext>
          </c:extLst>
        </c:ser>
        <c:ser>
          <c:idx val="3"/>
          <c:order val="3"/>
          <c:tx>
            <c:v>Betz' Limit-theoretical</c:v>
          </c:tx>
          <c:spPr>
            <a:ln w="25400" cap="rnd">
              <a:solidFill>
                <a:srgbClr val="00ED7B"/>
              </a:solidFill>
              <a:round/>
            </a:ln>
            <a:effectLst/>
          </c:spPr>
          <c:marker>
            <c:symbol val="none"/>
          </c:marker>
          <c:xVal>
            <c:numRef>
              <c:f>'My data'!$R$12:$AK$12</c:f>
              <c:numCache>
                <c:formatCode>General</c:formatCode>
                <c:ptCount val="20"/>
                <c:pt idx="0">
                  <c:v>0.0</c:v>
                </c:pt>
                <c:pt idx="1">
                  <c:v>0.003675</c:v>
                </c:pt>
                <c:pt idx="2">
                  <c:v>0.0147</c:v>
                </c:pt>
                <c:pt idx="3">
                  <c:v>0.033075</c:v>
                </c:pt>
                <c:pt idx="4">
                  <c:v>0.0588</c:v>
                </c:pt>
                <c:pt idx="5">
                  <c:v>0.091875</c:v>
                </c:pt>
                <c:pt idx="6">
                  <c:v>0.1323</c:v>
                </c:pt>
                <c:pt idx="7">
                  <c:v>0.180075</c:v>
                </c:pt>
                <c:pt idx="8">
                  <c:v>0.2352</c:v>
                </c:pt>
                <c:pt idx="9">
                  <c:v>0.297675</c:v>
                </c:pt>
                <c:pt idx="10">
                  <c:v>0.3675</c:v>
                </c:pt>
                <c:pt idx="11">
                  <c:v>0.444675</c:v>
                </c:pt>
                <c:pt idx="12">
                  <c:v>0.5292</c:v>
                </c:pt>
                <c:pt idx="13">
                  <c:v>0.621075</c:v>
                </c:pt>
                <c:pt idx="14">
                  <c:v>0.7203</c:v>
                </c:pt>
                <c:pt idx="15">
                  <c:v>0.826875</c:v>
                </c:pt>
                <c:pt idx="16">
                  <c:v>0.9408</c:v>
                </c:pt>
                <c:pt idx="17">
                  <c:v>1.062075</c:v>
                </c:pt>
                <c:pt idx="18">
                  <c:v>1.1907</c:v>
                </c:pt>
                <c:pt idx="19">
                  <c:v>1.326675</c:v>
                </c:pt>
              </c:numCache>
            </c:numRef>
          </c:xVal>
          <c:yVal>
            <c:numRef>
              <c:f>'My data'!$R$11:$AK$11</c:f>
              <c:numCache>
                <c:formatCode>General</c:formatCode>
                <c:ptCount val="20"/>
                <c:pt idx="0">
                  <c:v>0.0</c:v>
                </c:pt>
                <c:pt idx="1">
                  <c:v>0.1</c:v>
                </c:pt>
                <c:pt idx="2">
                  <c:v>0.2</c:v>
                </c:pt>
                <c:pt idx="3">
                  <c:v>0.3</c:v>
                </c:pt>
                <c:pt idx="4">
                  <c:v>0.4</c:v>
                </c:pt>
                <c:pt idx="5">
                  <c:v>0.5</c:v>
                </c:pt>
                <c:pt idx="6">
                  <c:v>0.6</c:v>
                </c:pt>
                <c:pt idx="7">
                  <c:v>0.7</c:v>
                </c:pt>
                <c:pt idx="8">
                  <c:v>0.8</c:v>
                </c:pt>
                <c:pt idx="9">
                  <c:v>0.9</c:v>
                </c:pt>
                <c:pt idx="10">
                  <c:v>1.0</c:v>
                </c:pt>
                <c:pt idx="11">
                  <c:v>1.1</c:v>
                </c:pt>
                <c:pt idx="12">
                  <c:v>1.2</c:v>
                </c:pt>
                <c:pt idx="13">
                  <c:v>1.3</c:v>
                </c:pt>
                <c:pt idx="14">
                  <c:v>1.4</c:v>
                </c:pt>
                <c:pt idx="15">
                  <c:v>1.5</c:v>
                </c:pt>
                <c:pt idx="16">
                  <c:v>1.6</c:v>
                </c:pt>
                <c:pt idx="17">
                  <c:v>1.7</c:v>
                </c:pt>
                <c:pt idx="18">
                  <c:v>1.8</c:v>
                </c:pt>
                <c:pt idx="19">
                  <c:v>1.9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3-298A-4468-8856-1812FEB3980B}"/>
            </c:ext>
          </c:extLst>
        </c:ser>
        <c:ser>
          <c:idx val="4"/>
          <c:order val="4"/>
          <c:tx>
            <c:v>Holden Test Data 2.0</c:v>
          </c:tx>
          <c:spPr>
            <a:ln w="25400" cap="rnd">
              <a:noFill/>
              <a:round/>
            </a:ln>
            <a:effectLst/>
          </c:spPr>
          <c:marker>
            <c:symbol val="diamond"/>
            <c:size val="8"/>
            <c:spPr>
              <a:solidFill>
                <a:schemeClr val="accent2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'My data'!$I$22:$M$22</c:f>
              <c:numCache>
                <c:formatCode>General</c:formatCode>
                <c:ptCount val="5"/>
                <c:pt idx="0">
                  <c:v>0.108817042128924</c:v>
                </c:pt>
                <c:pt idx="1">
                  <c:v>0.318141490258355</c:v>
                </c:pt>
                <c:pt idx="2">
                  <c:v>0.182075362821093</c:v>
                </c:pt>
                <c:pt idx="3">
                  <c:v>0.317874514631472</c:v>
                </c:pt>
                <c:pt idx="4">
                  <c:v>0.283560117187782</c:v>
                </c:pt>
              </c:numCache>
            </c:numRef>
          </c:xVal>
          <c:yVal>
            <c:numRef>
              <c:f>'My data'!$I$27:$M$27</c:f>
              <c:numCache>
                <c:formatCode>General</c:formatCode>
                <c:ptCount val="5"/>
                <c:pt idx="0">
                  <c:v>0.652914320058763</c:v>
                </c:pt>
                <c:pt idx="1">
                  <c:v>0.957479312055885</c:v>
                </c:pt>
                <c:pt idx="2">
                  <c:v>0.696525766143953</c:v>
                </c:pt>
                <c:pt idx="3">
                  <c:v>1.080406695756742</c:v>
                </c:pt>
                <c:pt idx="4">
                  <c:v>0.860111154052459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4-298A-4468-8856-1812FEB398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135383664"/>
        <c:axId val="2135389616"/>
      </c:scatterChart>
      <c:valAx>
        <c:axId val="21353836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Disc Loading, mg/S (N/m^2)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5389616"/>
        <c:crosses val="autoZero"/>
        <c:crossBetween val="midCat"/>
      </c:valAx>
      <c:valAx>
        <c:axId val="213538961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4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sz="1400"/>
                  <a:t>Descent Velocity</a:t>
                </a:r>
                <a:r>
                  <a:rPr lang="en-US" sz="1400" baseline="0"/>
                  <a:t> (m/s)</a:t>
                </a:r>
                <a:endParaRPr lang="en-US" sz="1400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4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353836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legendEntry>
        <c:idx val="5"/>
        <c:delete val="1"/>
      </c:legendEntry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chart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chart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chart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chart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chart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chart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chart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chartsheets/sheet1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7" right="0.7" top="0.75" bottom="0.75" header="0.3" footer="0.3"/>
  <pageSetup orientation="landscape" horizontalDpi="0" verticalDpi="0"/>
  <drawing r:id="rId1"/>
</chartsheet>
</file>

<file path=xl/chartsheets/sheet2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7" right="0.7" top="0.75" bottom="0.75" header="0.3" footer="0.3"/>
  <pageSetup orientation="landscape" horizontalDpi="0" verticalDpi="0"/>
  <drawing r:id="rId1"/>
</chartsheet>
</file>

<file path=xl/chartsheets/sheet3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7" right="0.7" top="0.75" bottom="0.75" header="0.3" footer="0.3"/>
  <pageSetup orientation="landscape" horizontalDpi="0" verticalDpi="0"/>
  <drawing r:id="rId1"/>
</chartsheet>
</file>

<file path=xl/chartsheets/sheet4.xml><?xml version="1.0" encoding="utf-8"?>
<chartsheet xmlns="http://schemas.openxmlformats.org/spreadsheetml/2006/main" xmlns:r="http://schemas.openxmlformats.org/officeDocument/2006/relationships">
  <sheetPr/>
  <sheetViews>
    <sheetView tabSelected="1" workbookViewId="0"/>
  </sheetViews>
  <pageMargins left="0.7" right="0.7" top="0.75" bottom="0.75" header="0.3" footer="0.3"/>
  <pageSetup orientation="landscape" horizontalDpi="0" verticalDpi="0"/>
  <drawing r:id="rId1"/>
</chartsheet>
</file>

<file path=xl/chartsheets/sheet5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7" right="0.7" top="0.75" bottom="0.75" header="0.3" footer="0.3"/>
  <pageSetup orientation="landscape" horizontalDpi="0" verticalDpi="0"/>
  <drawing r:id="rId1"/>
</chartsheet>
</file>

<file path=xl/chartsheets/sheet6.xml><?xml version="1.0" encoding="utf-8"?>
<chartsheet xmlns="http://schemas.openxmlformats.org/spreadsheetml/2006/main" xmlns:r="http://schemas.openxmlformats.org/officeDocument/2006/relationships">
  <sheetPr/>
  <sheetViews>
    <sheetView workbookViewId="0"/>
  </sheetViews>
  <pageMargins left="0.7" right="0.7" top="0.75" bottom="0.75" header="0.3" footer="0.3"/>
  <pageSetup orientation="landscape" horizontalDpi="0" verticalDpi="0"/>
  <drawing r:id="rId1"/>
</chartsheet>
</file>

<file path=xl/chartsheets/sheet7.xml><?xml version="1.0" encoding="utf-8"?>
<chartsheet xmlns="http://schemas.openxmlformats.org/spreadsheetml/2006/main" xmlns:r="http://schemas.openxmlformats.org/officeDocument/2006/relationships">
  <sheetPr/>
  <sheetViews>
    <sheetView zoomScale="108" workbookViewId="0" zoomToFit="1"/>
  </sheetViews>
  <pageMargins left="0.7" right="0.7" top="0.75" bottom="0.75" header="0.3" footer="0.3"/>
  <drawing r:id="rId1"/>
</chartsheet>
</file>

<file path=xl/chartsheets/sheet8.xml><?xml version="1.0" encoding="utf-8"?>
<chartsheet xmlns="http://schemas.openxmlformats.org/spreadsheetml/2006/main" xmlns:r="http://schemas.openxmlformats.org/officeDocument/2006/relationships">
  <sheetPr/>
  <sheetViews>
    <sheetView zoomScale="108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4" Type="http://schemas.openxmlformats.org/officeDocument/2006/relationships/image" Target="../media/image4.emf"/><Relationship Id="rId5" Type="http://schemas.openxmlformats.org/officeDocument/2006/relationships/image" Target="../media/image5.emf"/><Relationship Id="rId6" Type="http://schemas.openxmlformats.org/officeDocument/2006/relationships/image" Target="../media/image6.emf"/><Relationship Id="rId7" Type="http://schemas.openxmlformats.org/officeDocument/2006/relationships/image" Target="../media/image7.emf"/><Relationship Id="rId8" Type="http://schemas.openxmlformats.org/officeDocument/2006/relationships/image" Target="../media/image8.emf"/><Relationship Id="rId9" Type="http://schemas.openxmlformats.org/officeDocument/2006/relationships/image" Target="../media/image9.emf"/><Relationship Id="rId10" Type="http://schemas.openxmlformats.org/officeDocument/2006/relationships/image" Target="../media/image10.emf"/><Relationship Id="rId1" Type="http://schemas.openxmlformats.org/officeDocument/2006/relationships/image" Target="../media/image1.emf"/><Relationship Id="rId2" Type="http://schemas.openxmlformats.org/officeDocument/2006/relationships/image" Target="../media/image2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tiff"/><Relationship Id="rId4" Type="http://schemas.openxmlformats.org/officeDocument/2006/relationships/image" Target="../media/image14.tiff"/><Relationship Id="rId5" Type="http://schemas.openxmlformats.org/officeDocument/2006/relationships/image" Target="../media/image15.tiff"/><Relationship Id="rId1" Type="http://schemas.openxmlformats.org/officeDocument/2006/relationships/image" Target="../media/image11.tiff"/><Relationship Id="rId2" Type="http://schemas.openxmlformats.org/officeDocument/2006/relationships/image" Target="../media/image12.tiff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101600</xdr:colOff>
      <xdr:row>3</xdr:row>
      <xdr:rowOff>241300</xdr:rowOff>
    </xdr:from>
    <xdr:to>
      <xdr:col>2</xdr:col>
      <xdr:colOff>723900</xdr:colOff>
      <xdr:row>3</xdr:row>
      <xdr:rowOff>1092200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78200" y="850900"/>
          <a:ext cx="622300" cy="85090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3</xdr:row>
      <xdr:rowOff>127000</xdr:rowOff>
    </xdr:from>
    <xdr:to>
      <xdr:col>3</xdr:col>
      <xdr:colOff>774700</xdr:colOff>
      <xdr:row>3</xdr:row>
      <xdr:rowOff>1104900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200" y="736600"/>
          <a:ext cx="736600" cy="977900"/>
        </a:xfrm>
        <a:prstGeom prst="rect">
          <a:avLst/>
        </a:prstGeom>
      </xdr:spPr>
    </xdr:pic>
    <xdr:clientData/>
  </xdr:twoCellAnchor>
  <xdr:twoCellAnchor editAs="oneCell">
    <xdr:from>
      <xdr:col>4</xdr:col>
      <xdr:colOff>25400</xdr:colOff>
      <xdr:row>3</xdr:row>
      <xdr:rowOff>368300</xdr:rowOff>
    </xdr:from>
    <xdr:to>
      <xdr:col>4</xdr:col>
      <xdr:colOff>762000</xdr:colOff>
      <xdr:row>3</xdr:row>
      <xdr:rowOff>1117600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953000" y="977900"/>
          <a:ext cx="736600" cy="749300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3</xdr:row>
      <xdr:rowOff>114300</xdr:rowOff>
    </xdr:from>
    <xdr:to>
      <xdr:col>5</xdr:col>
      <xdr:colOff>711200</xdr:colOff>
      <xdr:row>3</xdr:row>
      <xdr:rowOff>1092200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867400" y="723900"/>
          <a:ext cx="596900" cy="977900"/>
        </a:xfrm>
        <a:prstGeom prst="rect">
          <a:avLst/>
        </a:prstGeom>
      </xdr:spPr>
    </xdr:pic>
    <xdr:clientData/>
  </xdr:twoCellAnchor>
  <xdr:twoCellAnchor editAs="oneCell">
    <xdr:from>
      <xdr:col>6</xdr:col>
      <xdr:colOff>50800</xdr:colOff>
      <xdr:row>3</xdr:row>
      <xdr:rowOff>228600</xdr:rowOff>
    </xdr:from>
    <xdr:to>
      <xdr:col>6</xdr:col>
      <xdr:colOff>762000</xdr:colOff>
      <xdr:row>3</xdr:row>
      <xdr:rowOff>1181100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29400" y="838200"/>
          <a:ext cx="711200" cy="952500"/>
        </a:xfrm>
        <a:prstGeom prst="rect">
          <a:avLst/>
        </a:prstGeom>
      </xdr:spPr>
    </xdr:pic>
    <xdr:clientData/>
  </xdr:twoCellAnchor>
  <xdr:twoCellAnchor editAs="oneCell">
    <xdr:from>
      <xdr:col>7</xdr:col>
      <xdr:colOff>101600</xdr:colOff>
      <xdr:row>3</xdr:row>
      <xdr:rowOff>114300</xdr:rowOff>
    </xdr:from>
    <xdr:to>
      <xdr:col>7</xdr:col>
      <xdr:colOff>711200</xdr:colOff>
      <xdr:row>3</xdr:row>
      <xdr:rowOff>1206500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05700" y="723900"/>
          <a:ext cx="609600" cy="1092200"/>
        </a:xfrm>
        <a:prstGeom prst="rect">
          <a:avLst/>
        </a:prstGeom>
      </xdr:spPr>
    </xdr:pic>
    <xdr:clientData/>
  </xdr:twoCellAnchor>
  <xdr:twoCellAnchor editAs="oneCell">
    <xdr:from>
      <xdr:col>8</xdr:col>
      <xdr:colOff>101600</xdr:colOff>
      <xdr:row>3</xdr:row>
      <xdr:rowOff>127000</xdr:rowOff>
    </xdr:from>
    <xdr:to>
      <xdr:col>8</xdr:col>
      <xdr:colOff>647700</xdr:colOff>
      <xdr:row>3</xdr:row>
      <xdr:rowOff>1155700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331200" y="736600"/>
          <a:ext cx="546100" cy="1028700"/>
        </a:xfrm>
        <a:prstGeom prst="rect">
          <a:avLst/>
        </a:prstGeom>
      </xdr:spPr>
    </xdr:pic>
    <xdr:clientData/>
  </xdr:twoCellAnchor>
  <xdr:twoCellAnchor editAs="oneCell">
    <xdr:from>
      <xdr:col>9</xdr:col>
      <xdr:colOff>63500</xdr:colOff>
      <xdr:row>3</xdr:row>
      <xdr:rowOff>25400</xdr:rowOff>
    </xdr:from>
    <xdr:to>
      <xdr:col>9</xdr:col>
      <xdr:colOff>736600</xdr:colOff>
      <xdr:row>3</xdr:row>
      <xdr:rowOff>1104900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118600" y="635000"/>
          <a:ext cx="673100" cy="1079500"/>
        </a:xfrm>
        <a:prstGeom prst="rect">
          <a:avLst/>
        </a:prstGeom>
      </xdr:spPr>
    </xdr:pic>
    <xdr:clientData/>
  </xdr:twoCellAnchor>
  <xdr:twoCellAnchor editAs="oneCell">
    <xdr:from>
      <xdr:col>10</xdr:col>
      <xdr:colOff>88900</xdr:colOff>
      <xdr:row>3</xdr:row>
      <xdr:rowOff>114300</xdr:rowOff>
    </xdr:from>
    <xdr:to>
      <xdr:col>10</xdr:col>
      <xdr:colOff>673100</xdr:colOff>
      <xdr:row>3</xdr:row>
      <xdr:rowOff>1092200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969500" y="723900"/>
          <a:ext cx="584200" cy="977900"/>
        </a:xfrm>
        <a:prstGeom prst="rect">
          <a:avLst/>
        </a:prstGeom>
      </xdr:spPr>
    </xdr:pic>
    <xdr:clientData/>
  </xdr:twoCellAnchor>
  <xdr:twoCellAnchor editAs="oneCell">
    <xdr:from>
      <xdr:col>11</xdr:col>
      <xdr:colOff>63500</xdr:colOff>
      <xdr:row>3</xdr:row>
      <xdr:rowOff>266700</xdr:rowOff>
    </xdr:from>
    <xdr:to>
      <xdr:col>11</xdr:col>
      <xdr:colOff>762000</xdr:colOff>
      <xdr:row>3</xdr:row>
      <xdr:rowOff>1117600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769600" y="876300"/>
          <a:ext cx="698500" cy="850900"/>
        </a:xfrm>
        <a:prstGeom prst="rect">
          <a:avLst/>
        </a:prstGeom>
      </xdr:spPr>
    </xdr:pic>
    <xdr:clientData/>
  </xdr:twoCellAnchor>
</xdr:wsDr>
</file>

<file path=xl/drawings/drawing10.xml><?xml version="1.0" encoding="utf-8"?>
<c:userShapes xmlns:c="http://schemas.openxmlformats.org/drawingml/2006/chart">
  <cdr:relSizeAnchor xmlns:cdr="http://schemas.openxmlformats.org/drawingml/2006/chartDrawing">
    <cdr:from>
      <cdr:x>0.6196</cdr:x>
      <cdr:y>0.21996</cdr:y>
    </cdr:from>
    <cdr:to>
      <cdr:x>0.73799</cdr:x>
      <cdr:y>0.27344</cdr:y>
    </cdr:to>
    <cdr:sp macro="" textlink="">
      <cdr:nvSpPr>
        <cdr:cNvPr id="2" name="TextBox 1"/>
        <cdr:cNvSpPr txBox="1"/>
      </cdr:nvSpPr>
      <cdr:spPr>
        <a:xfrm xmlns:a="http://schemas.openxmlformats.org/drawingml/2006/main" rot="20074477">
          <a:off x="5374454" y="1382787"/>
          <a:ext cx="1026927" cy="33620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Ct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0.60</a:t>
          </a:r>
        </a:p>
      </cdr:txBody>
    </cdr:sp>
  </cdr:relSizeAnchor>
  <cdr:relSizeAnchor xmlns:cdr="http://schemas.openxmlformats.org/drawingml/2006/chartDrawing">
    <cdr:from>
      <cdr:x>0.62017</cdr:x>
      <cdr:y>0.42605</cdr:y>
    </cdr:from>
    <cdr:to>
      <cdr:x>0.73856</cdr:x>
      <cdr:y>0.47954</cdr:y>
    </cdr:to>
    <cdr:sp macro="" textlink="">
      <cdr:nvSpPr>
        <cdr:cNvPr id="3" name="TextBox 1"/>
        <cdr:cNvSpPr txBox="1"/>
      </cdr:nvSpPr>
      <cdr:spPr>
        <a:xfrm xmlns:a="http://schemas.openxmlformats.org/drawingml/2006/main" rot="20384741">
          <a:off x="5379456" y="2678335"/>
          <a:ext cx="1026927" cy="33626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Ct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1.00</a:t>
          </a:r>
        </a:p>
      </cdr:txBody>
    </cdr:sp>
  </cdr:relSizeAnchor>
  <cdr:relSizeAnchor xmlns:cdr="http://schemas.openxmlformats.org/drawingml/2006/chartDrawing">
    <cdr:from>
      <cdr:x>0.7188</cdr:x>
      <cdr:y>0.32662</cdr:y>
    </cdr:from>
    <cdr:to>
      <cdr:x>0.85293</cdr:x>
      <cdr:y>0.37673</cdr:y>
    </cdr:to>
    <cdr:sp macro="" textlink="">
      <cdr:nvSpPr>
        <cdr:cNvPr id="6" name="TextBox 5"/>
        <cdr:cNvSpPr txBox="1"/>
      </cdr:nvSpPr>
      <cdr:spPr>
        <a:xfrm xmlns:a="http://schemas.openxmlformats.org/drawingml/2006/main" rot="20385517">
          <a:off x="6234932" y="2053290"/>
          <a:ext cx="1163438" cy="31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Ct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0.889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0.8082</cdr:x>
      <cdr:y>0.25657</cdr:y>
    </cdr:from>
    <cdr:to>
      <cdr:x>0.94233</cdr:x>
      <cdr:y>0.30667</cdr:y>
    </cdr:to>
    <cdr:sp macro="" textlink="">
      <cdr:nvSpPr>
        <cdr:cNvPr id="8" name="TextBox 7"/>
        <cdr:cNvSpPr txBox="1"/>
      </cdr:nvSpPr>
      <cdr:spPr>
        <a:xfrm xmlns:a="http://schemas.openxmlformats.org/drawingml/2006/main" rot="20332359">
          <a:off x="7010400" y="1612898"/>
          <a:ext cx="1163438" cy="31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Ct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0.84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11.xml><?xml version="1.0" encoding="utf-8"?>
<xdr:wsDr xmlns:xdr="http://schemas.openxmlformats.org/drawingml/2006/spreadsheetDrawing" xmlns:a="http://schemas.openxmlformats.org/drawingml/2006/main">
  <xdr:absoluteAnchor>
    <xdr:pos x="0" y="0"/>
    <xdr:ext cx="8674100" cy="6286500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2.xml><?xml version="1.0" encoding="utf-8"?>
<c:userShapes xmlns:c="http://schemas.openxmlformats.org/drawingml/2006/chart">
  <cdr:relSizeAnchor xmlns:cdr="http://schemas.openxmlformats.org/drawingml/2006/chartDrawing">
    <cdr:from>
      <cdr:x>0.6196</cdr:x>
      <cdr:y>0.21794</cdr:y>
    </cdr:from>
    <cdr:to>
      <cdr:x>0.73799</cdr:x>
      <cdr:y>0.27142</cdr:y>
    </cdr:to>
    <cdr:sp macro="" textlink="">
      <cdr:nvSpPr>
        <cdr:cNvPr id="2" name="TextBox 1"/>
        <cdr:cNvSpPr txBox="1"/>
      </cdr:nvSpPr>
      <cdr:spPr>
        <a:xfrm xmlns:a="http://schemas.openxmlformats.org/drawingml/2006/main" rot="20074477">
          <a:off x="5374455" y="1370087"/>
          <a:ext cx="1026927" cy="33620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Ct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0.60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0.62017</cdr:x>
      <cdr:y>0.42605</cdr:y>
    </cdr:from>
    <cdr:to>
      <cdr:x>0.73856</cdr:x>
      <cdr:y>0.47954</cdr:y>
    </cdr:to>
    <cdr:sp macro="" textlink="">
      <cdr:nvSpPr>
        <cdr:cNvPr id="3" name="TextBox 1"/>
        <cdr:cNvSpPr txBox="1"/>
      </cdr:nvSpPr>
      <cdr:spPr>
        <a:xfrm xmlns:a="http://schemas.openxmlformats.org/drawingml/2006/main" rot="20384741">
          <a:off x="5379456" y="2678335"/>
          <a:ext cx="1026927" cy="33626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Ct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1.00</a:t>
          </a:r>
        </a:p>
      </cdr:txBody>
    </cdr:sp>
  </cdr:relSizeAnchor>
  <cdr:relSizeAnchor xmlns:cdr="http://schemas.openxmlformats.org/drawingml/2006/chartDrawing">
    <cdr:from>
      <cdr:x>0.70708</cdr:x>
      <cdr:y>0.33268</cdr:y>
    </cdr:from>
    <cdr:to>
      <cdr:x>0.84121</cdr:x>
      <cdr:y>0.38279</cdr:y>
    </cdr:to>
    <cdr:sp macro="" textlink="">
      <cdr:nvSpPr>
        <cdr:cNvPr id="6" name="TextBox 5"/>
        <cdr:cNvSpPr txBox="1"/>
      </cdr:nvSpPr>
      <cdr:spPr>
        <a:xfrm xmlns:a="http://schemas.openxmlformats.org/drawingml/2006/main" rot="20428094">
          <a:off x="6133316" y="2091394"/>
          <a:ext cx="1163457" cy="31501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Ct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0.889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0.8082</cdr:x>
      <cdr:y>0.25657</cdr:y>
    </cdr:from>
    <cdr:to>
      <cdr:x>0.94233</cdr:x>
      <cdr:y>0.30667</cdr:y>
    </cdr:to>
    <cdr:sp macro="" textlink="">
      <cdr:nvSpPr>
        <cdr:cNvPr id="8" name="TextBox 7"/>
        <cdr:cNvSpPr txBox="1"/>
      </cdr:nvSpPr>
      <cdr:spPr>
        <a:xfrm xmlns:a="http://schemas.openxmlformats.org/drawingml/2006/main" rot="20332359">
          <a:off x="7010400" y="1612898"/>
          <a:ext cx="1163438" cy="314998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Ct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0.84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13.xml><?xml version="1.0" encoding="utf-8"?>
<xdr:wsDr xmlns:xdr="http://schemas.openxmlformats.org/drawingml/2006/spreadsheetDrawing" xmlns:a="http://schemas.openxmlformats.org/drawingml/2006/main">
  <xdr:absoluteAnchor>
    <xdr:pos x="0" y="0"/>
    <xdr:ext cx="8674100" cy="6286500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4.xml><?xml version="1.0" encoding="utf-8"?>
<c:userShapes xmlns:c="http://schemas.openxmlformats.org/drawingml/2006/chart">
  <cdr:relSizeAnchor xmlns:cdr="http://schemas.openxmlformats.org/drawingml/2006/chartDrawing">
    <cdr:from>
      <cdr:x>0.63628</cdr:x>
      <cdr:y>0.47049</cdr:y>
    </cdr:from>
    <cdr:to>
      <cdr:x>0.75467</cdr:x>
      <cdr:y>0.52398</cdr:y>
    </cdr:to>
    <cdr:sp macro="" textlink="">
      <cdr:nvSpPr>
        <cdr:cNvPr id="3" name="TextBox 1"/>
        <cdr:cNvSpPr txBox="1"/>
      </cdr:nvSpPr>
      <cdr:spPr>
        <a:xfrm xmlns:a="http://schemas.openxmlformats.org/drawingml/2006/main" rot="20384741">
          <a:off x="5505696" y="2953974"/>
          <a:ext cx="1024428" cy="3358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1.00</a:t>
          </a:r>
        </a:p>
      </cdr:txBody>
    </cdr:sp>
  </cdr:relSizeAnchor>
</c:userShapes>
</file>

<file path=xl/drawings/drawing15.xml><?xml version="1.0" encoding="utf-8"?>
<xdr:wsDr xmlns:xdr="http://schemas.openxmlformats.org/drawingml/2006/spreadsheetDrawing" xmlns:a="http://schemas.openxmlformats.org/drawingml/2006/main">
  <xdr:absoluteAnchor>
    <xdr:pos x="0" y="0"/>
    <xdr:ext cx="8678333" cy="629120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16.xml><?xml version="1.0" encoding="utf-8"?>
<c:userShapes xmlns:c="http://schemas.openxmlformats.org/drawingml/2006/chart">
  <cdr:relSizeAnchor xmlns:cdr="http://schemas.openxmlformats.org/drawingml/2006/chartDrawing">
    <cdr:from>
      <cdr:x>0.68997</cdr:x>
      <cdr:y>0.34976</cdr:y>
    </cdr:from>
    <cdr:to>
      <cdr:x>0.79035</cdr:x>
      <cdr:y>0.39215</cdr:y>
    </cdr:to>
    <cdr:sp macro="" textlink="">
      <cdr:nvSpPr>
        <cdr:cNvPr id="2" name="TextBox 1"/>
        <cdr:cNvSpPr txBox="1"/>
      </cdr:nvSpPr>
      <cdr:spPr>
        <a:xfrm xmlns:a="http://schemas.openxmlformats.org/drawingml/2006/main" rot="19721390">
          <a:off x="5982853" y="2197683"/>
          <a:ext cx="870449" cy="26634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100"/>
            <a:t>Cp = 0.59</a:t>
          </a:r>
        </a:p>
      </cdr:txBody>
    </cdr:sp>
  </cdr:relSizeAnchor>
  <cdr:relSizeAnchor xmlns:cdr="http://schemas.openxmlformats.org/drawingml/2006/chartDrawing">
    <cdr:from>
      <cdr:x>0.71677</cdr:x>
      <cdr:y>0.37674</cdr:y>
    </cdr:from>
    <cdr:to>
      <cdr:x>0.81716</cdr:x>
      <cdr:y>0.41913</cdr:y>
    </cdr:to>
    <cdr:sp macro="" textlink="">
      <cdr:nvSpPr>
        <cdr:cNvPr id="3" name="TextBox 2"/>
        <cdr:cNvSpPr txBox="1"/>
      </cdr:nvSpPr>
      <cdr:spPr>
        <a:xfrm xmlns:a="http://schemas.openxmlformats.org/drawingml/2006/main" rot="19721390">
          <a:off x="6215294" y="2367242"/>
          <a:ext cx="870449" cy="266347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100"/>
            <a:t>Cp = 1</a:t>
          </a:r>
        </a:p>
      </cdr:txBody>
    </cdr:sp>
  </cdr:relSizeAnchor>
</c:userShapes>
</file>

<file path=xl/drawings/drawing17.xml><?xml version="1.0" encoding="utf-8"?>
<xdr:wsDr xmlns:xdr="http://schemas.openxmlformats.org/drawingml/2006/spreadsheetDrawing" xmlns:a="http://schemas.openxmlformats.org/drawingml/2006/main">
  <xdr:absoluteAnchor>
    <xdr:pos x="0" y="0"/>
    <xdr:ext cx="8678333" cy="6291204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131472</xdr:colOff>
      <xdr:row>6</xdr:row>
      <xdr:rowOff>177800</xdr:rowOff>
    </xdr:from>
    <xdr:to>
      <xdr:col>2</xdr:col>
      <xdr:colOff>723482</xdr:colOff>
      <xdr:row>8</xdr:row>
      <xdr:rowOff>1312572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2933491" y="855581"/>
          <a:ext cx="1541172" cy="592010"/>
        </a:xfrm>
        <a:prstGeom prst="rect">
          <a:avLst/>
        </a:prstGeom>
      </xdr:spPr>
    </xdr:pic>
    <xdr:clientData/>
  </xdr:twoCellAnchor>
  <xdr:twoCellAnchor editAs="oneCell">
    <xdr:from>
      <xdr:col>3</xdr:col>
      <xdr:colOff>139700</xdr:colOff>
      <xdr:row>7</xdr:row>
      <xdr:rowOff>7107</xdr:rowOff>
    </xdr:from>
    <xdr:to>
      <xdr:col>3</xdr:col>
      <xdr:colOff>673099</xdr:colOff>
      <xdr:row>8</xdr:row>
      <xdr:rowOff>1320800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10800000">
          <a:off x="4241800" y="413507"/>
          <a:ext cx="533399" cy="1516893"/>
        </a:xfrm>
        <a:prstGeom prst="rect">
          <a:avLst/>
        </a:prstGeom>
      </xdr:spPr>
    </xdr:pic>
    <xdr:clientData/>
  </xdr:twoCellAnchor>
  <xdr:twoCellAnchor editAs="oneCell">
    <xdr:from>
      <xdr:col>4</xdr:col>
      <xdr:colOff>113353</xdr:colOff>
      <xdr:row>6</xdr:row>
      <xdr:rowOff>190500</xdr:rowOff>
    </xdr:from>
    <xdr:to>
      <xdr:col>4</xdr:col>
      <xdr:colOff>676082</xdr:colOff>
      <xdr:row>8</xdr:row>
      <xdr:rowOff>1319852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4554442" y="880211"/>
          <a:ext cx="1535752" cy="562729"/>
        </a:xfrm>
        <a:prstGeom prst="rect">
          <a:avLst/>
        </a:prstGeom>
      </xdr:spPr>
    </xdr:pic>
    <xdr:clientData/>
  </xdr:twoCellAnchor>
  <xdr:twoCellAnchor editAs="oneCell">
    <xdr:from>
      <xdr:col>5</xdr:col>
      <xdr:colOff>139700</xdr:colOff>
      <xdr:row>6</xdr:row>
      <xdr:rowOff>195865</xdr:rowOff>
    </xdr:from>
    <xdr:to>
      <xdr:col>5</xdr:col>
      <xdr:colOff>697140</xdr:colOff>
      <xdr:row>8</xdr:row>
      <xdr:rowOff>1319440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5400000">
          <a:off x="5406532" y="885333"/>
          <a:ext cx="1529975" cy="557440"/>
        </a:xfrm>
        <a:prstGeom prst="rect">
          <a:avLst/>
        </a:prstGeom>
      </xdr:spPr>
    </xdr:pic>
    <xdr:clientData/>
  </xdr:twoCellAnchor>
  <xdr:twoCellAnchor editAs="oneCell">
    <xdr:from>
      <xdr:col>6</xdr:col>
      <xdr:colOff>60315</xdr:colOff>
      <xdr:row>6</xdr:row>
      <xdr:rowOff>188791</xdr:rowOff>
    </xdr:from>
    <xdr:to>
      <xdr:col>6</xdr:col>
      <xdr:colOff>723900</xdr:colOff>
      <xdr:row>8</xdr:row>
      <xdr:rowOff>1317616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5400000">
          <a:off x="6203095" y="827811"/>
          <a:ext cx="1535225" cy="66358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8674100" cy="6286500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0.62985</cdr:x>
      <cdr:y>0.28865</cdr:y>
    </cdr:from>
    <cdr:to>
      <cdr:x>0.74824</cdr:x>
      <cdr:y>0.34213</cdr:y>
    </cdr:to>
    <cdr:sp macro="" textlink="">
      <cdr:nvSpPr>
        <cdr:cNvPr id="2" name="TextBox 1"/>
        <cdr:cNvSpPr txBox="1"/>
      </cdr:nvSpPr>
      <cdr:spPr>
        <a:xfrm xmlns:a="http://schemas.openxmlformats.org/drawingml/2006/main" rot="20074477">
          <a:off x="5450055" y="1812296"/>
          <a:ext cx="1024428" cy="33577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0.59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0.63628</cdr:x>
      <cdr:y>0.47049</cdr:y>
    </cdr:from>
    <cdr:to>
      <cdr:x>0.75467</cdr:x>
      <cdr:y>0.52398</cdr:y>
    </cdr:to>
    <cdr:sp macro="" textlink="">
      <cdr:nvSpPr>
        <cdr:cNvPr id="3" name="TextBox 1"/>
        <cdr:cNvSpPr txBox="1"/>
      </cdr:nvSpPr>
      <cdr:spPr>
        <a:xfrm xmlns:a="http://schemas.openxmlformats.org/drawingml/2006/main" rot="20384741">
          <a:off x="5505696" y="2953974"/>
          <a:ext cx="1024428" cy="3358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1.00</a:t>
          </a:r>
        </a:p>
      </cdr:txBody>
    </cdr:sp>
  </cdr:relSizeAnchor>
  <cdr:relSizeAnchor xmlns:cdr="http://schemas.openxmlformats.org/drawingml/2006/chartDrawing">
    <cdr:from>
      <cdr:x>0.62609</cdr:x>
      <cdr:y>0.20548</cdr:y>
    </cdr:from>
    <cdr:to>
      <cdr:x>0.74448</cdr:x>
      <cdr:y>0.25896</cdr:y>
    </cdr:to>
    <cdr:sp macro="" textlink="">
      <cdr:nvSpPr>
        <cdr:cNvPr id="4" name="TextBox 1"/>
        <cdr:cNvSpPr txBox="1"/>
      </cdr:nvSpPr>
      <cdr:spPr>
        <a:xfrm xmlns:a="http://schemas.openxmlformats.org/drawingml/2006/main" rot="20074477">
          <a:off x="5417522" y="1290094"/>
          <a:ext cx="1024428" cy="33577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0.55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absoluteAnchor>
    <xdr:pos x="0" y="0"/>
    <xdr:ext cx="8674100" cy="6286500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0.62985</cdr:x>
      <cdr:y>0.28865</cdr:y>
    </cdr:from>
    <cdr:to>
      <cdr:x>0.74824</cdr:x>
      <cdr:y>0.34213</cdr:y>
    </cdr:to>
    <cdr:sp macro="" textlink="">
      <cdr:nvSpPr>
        <cdr:cNvPr id="2" name="TextBox 1"/>
        <cdr:cNvSpPr txBox="1"/>
      </cdr:nvSpPr>
      <cdr:spPr>
        <a:xfrm xmlns:a="http://schemas.openxmlformats.org/drawingml/2006/main" rot="20074477">
          <a:off x="5450055" y="1812296"/>
          <a:ext cx="1024428" cy="33577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0.59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0.63628</cdr:x>
      <cdr:y>0.47049</cdr:y>
    </cdr:from>
    <cdr:to>
      <cdr:x>0.75467</cdr:x>
      <cdr:y>0.52398</cdr:y>
    </cdr:to>
    <cdr:sp macro="" textlink="">
      <cdr:nvSpPr>
        <cdr:cNvPr id="3" name="TextBox 1"/>
        <cdr:cNvSpPr txBox="1"/>
      </cdr:nvSpPr>
      <cdr:spPr>
        <a:xfrm xmlns:a="http://schemas.openxmlformats.org/drawingml/2006/main" rot="20384741">
          <a:off x="5505696" y="2953974"/>
          <a:ext cx="1024428" cy="3358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1.00</a:t>
          </a:r>
        </a:p>
      </cdr:txBody>
    </cdr:sp>
  </cdr:relSizeAnchor>
  <cdr:relSizeAnchor xmlns:cdr="http://schemas.openxmlformats.org/drawingml/2006/chartDrawing">
    <cdr:from>
      <cdr:x>0.62609</cdr:x>
      <cdr:y>0.20548</cdr:y>
    </cdr:from>
    <cdr:to>
      <cdr:x>0.74448</cdr:x>
      <cdr:y>0.25896</cdr:y>
    </cdr:to>
    <cdr:sp macro="" textlink="">
      <cdr:nvSpPr>
        <cdr:cNvPr id="4" name="TextBox 1"/>
        <cdr:cNvSpPr txBox="1"/>
      </cdr:nvSpPr>
      <cdr:spPr>
        <a:xfrm xmlns:a="http://schemas.openxmlformats.org/drawingml/2006/main" rot="20074477">
          <a:off x="5417522" y="1290094"/>
          <a:ext cx="1024428" cy="33577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0.55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7.xml><?xml version="1.0" encoding="utf-8"?>
<xdr:wsDr xmlns:xdr="http://schemas.openxmlformats.org/drawingml/2006/spreadsheetDrawing" xmlns:a="http://schemas.openxmlformats.org/drawingml/2006/main">
  <xdr:absoluteAnchor>
    <xdr:pos x="0" y="0"/>
    <xdr:ext cx="8674100" cy="6286500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0.62985</cdr:x>
      <cdr:y>0.28865</cdr:y>
    </cdr:from>
    <cdr:to>
      <cdr:x>0.74824</cdr:x>
      <cdr:y>0.34213</cdr:y>
    </cdr:to>
    <cdr:sp macro="" textlink="">
      <cdr:nvSpPr>
        <cdr:cNvPr id="2" name="TextBox 1"/>
        <cdr:cNvSpPr txBox="1"/>
      </cdr:nvSpPr>
      <cdr:spPr>
        <a:xfrm xmlns:a="http://schemas.openxmlformats.org/drawingml/2006/main" rot="20074477">
          <a:off x="5450055" y="1812296"/>
          <a:ext cx="1024428" cy="335771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/>
        <a:lstStyle xmlns:a="http://schemas.openxmlformats.org/drawingml/2006/main"/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0.59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  <cdr:relSizeAnchor xmlns:cdr="http://schemas.openxmlformats.org/drawingml/2006/chartDrawing">
    <cdr:from>
      <cdr:x>0.63628</cdr:x>
      <cdr:y>0.47049</cdr:y>
    </cdr:from>
    <cdr:to>
      <cdr:x>0.75467</cdr:x>
      <cdr:y>0.52398</cdr:y>
    </cdr:to>
    <cdr:sp macro="" textlink="">
      <cdr:nvSpPr>
        <cdr:cNvPr id="3" name="TextBox 1"/>
        <cdr:cNvSpPr txBox="1"/>
      </cdr:nvSpPr>
      <cdr:spPr>
        <a:xfrm xmlns:a="http://schemas.openxmlformats.org/drawingml/2006/main" rot="20384741">
          <a:off x="5505696" y="2953974"/>
          <a:ext cx="1024428" cy="335834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1.00</a:t>
          </a:r>
        </a:p>
      </cdr:txBody>
    </cdr:sp>
  </cdr:relSizeAnchor>
  <cdr:relSizeAnchor xmlns:cdr="http://schemas.openxmlformats.org/drawingml/2006/chartDrawing">
    <cdr:from>
      <cdr:x>0.74963</cdr:x>
      <cdr:y>0.13939</cdr:y>
    </cdr:from>
    <cdr:to>
      <cdr:x>0.86802</cdr:x>
      <cdr:y>0.19287</cdr:y>
    </cdr:to>
    <cdr:sp macro="" textlink="">
      <cdr:nvSpPr>
        <cdr:cNvPr id="5" name="TextBox 4"/>
        <cdr:cNvSpPr txBox="1"/>
      </cdr:nvSpPr>
      <cdr:spPr>
        <a:xfrm xmlns:a="http://schemas.openxmlformats.org/drawingml/2006/main" rot="20074477">
          <a:off x="6502400" y="876301"/>
          <a:ext cx="1026927" cy="336202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wrap="square" rtlCol="0"/>
        <a:lstStyle xmlns:a="http://schemas.openxmlformats.org/drawingml/2006/main">
          <a:lvl1pPr marL="0" indent="0">
            <a:defRPr sz="1100">
              <a:latin typeface="+mn-lt"/>
              <a:ea typeface="+mn-ea"/>
              <a:cs typeface="+mn-cs"/>
            </a:defRPr>
          </a:lvl1pPr>
          <a:lvl2pPr marL="457200" indent="0">
            <a:defRPr sz="1100">
              <a:latin typeface="+mn-lt"/>
              <a:ea typeface="+mn-ea"/>
              <a:cs typeface="+mn-cs"/>
            </a:defRPr>
          </a:lvl2pPr>
          <a:lvl3pPr marL="914400" indent="0">
            <a:defRPr sz="1100">
              <a:latin typeface="+mn-lt"/>
              <a:ea typeface="+mn-ea"/>
              <a:cs typeface="+mn-cs"/>
            </a:defRPr>
          </a:lvl3pPr>
          <a:lvl4pPr marL="1371600" indent="0">
            <a:defRPr sz="1100">
              <a:latin typeface="+mn-lt"/>
              <a:ea typeface="+mn-ea"/>
              <a:cs typeface="+mn-cs"/>
            </a:defRPr>
          </a:lvl4pPr>
          <a:lvl5pPr marL="1828800" indent="0">
            <a:defRPr sz="1100">
              <a:latin typeface="+mn-lt"/>
              <a:ea typeface="+mn-ea"/>
              <a:cs typeface="+mn-cs"/>
            </a:defRPr>
          </a:lvl5pPr>
          <a:lvl6pPr marL="2286000" indent="0">
            <a:defRPr sz="1100">
              <a:latin typeface="+mn-lt"/>
              <a:ea typeface="+mn-ea"/>
              <a:cs typeface="+mn-cs"/>
            </a:defRPr>
          </a:lvl6pPr>
          <a:lvl7pPr marL="2743200" indent="0">
            <a:defRPr sz="1100">
              <a:latin typeface="+mn-lt"/>
              <a:ea typeface="+mn-ea"/>
              <a:cs typeface="+mn-cs"/>
            </a:defRPr>
          </a:lvl7pPr>
          <a:lvl8pPr marL="3200400" indent="0">
            <a:defRPr sz="1100">
              <a:latin typeface="+mn-lt"/>
              <a:ea typeface="+mn-ea"/>
              <a:cs typeface="+mn-cs"/>
            </a:defRPr>
          </a:lvl8pPr>
          <a:lvl9pPr marL="3657600" indent="0">
            <a:defRPr sz="1100">
              <a:latin typeface="+mn-lt"/>
              <a:ea typeface="+mn-ea"/>
              <a:cs typeface="+mn-cs"/>
            </a:defRPr>
          </a:lvl9pPr>
        </a:lstStyle>
        <a:p xmlns:a="http://schemas.openxmlformats.org/drawingml/2006/main">
          <a:r>
            <a:rPr lang="en-US" sz="1600">
              <a:latin typeface="Times New Roman" panose="02020603050405020304" pitchFamily="18" charset="0"/>
              <a:cs typeface="Times New Roman" panose="02020603050405020304" pitchFamily="18" charset="0"/>
            </a:rPr>
            <a:t>Cp</a:t>
          </a:r>
          <a:r>
            <a:rPr lang="en-US" sz="1600" baseline="0">
              <a:latin typeface="Times New Roman" panose="02020603050405020304" pitchFamily="18" charset="0"/>
              <a:cs typeface="Times New Roman" panose="02020603050405020304" pitchFamily="18" charset="0"/>
            </a:rPr>
            <a:t> = 0.52</a:t>
          </a:r>
          <a:endParaRPr lang="en-US" sz="1600">
            <a:latin typeface="Times New Roman" panose="02020603050405020304" pitchFamily="18" charset="0"/>
            <a:cs typeface="Times New Roman" panose="02020603050405020304" pitchFamily="18" charset="0"/>
          </a:endParaRPr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absoluteAnchor>
    <xdr:pos x="0" y="0"/>
    <xdr:ext cx="8674100" cy="6286500"/>
    <xdr:graphicFrame macro="">
      <xdr:nvGraphicFramePr>
        <xdr:cNvPr id="2" name="Chart 1"/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iSpeed_drop_testing_v3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HiSpeed_drop_testing_v4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Sheet1"/>
      <sheetName val="Uncertainty summary"/>
      <sheetName val="Seed_Collection"/>
    </sheetNames>
    <sheetDataSet>
      <sheetData sheetId="0"/>
      <sheetData sheetId="1">
        <row r="10">
          <cell r="H10">
            <v>0.04</v>
          </cell>
          <cell r="Q10">
            <v>0.77492467732136439</v>
          </cell>
          <cell r="S10">
            <v>2.9266351755777241E-3</v>
          </cell>
        </row>
        <row r="11">
          <cell r="H11">
            <v>0.04</v>
          </cell>
          <cell r="Q11">
            <v>0.64214263991517551</v>
          </cell>
          <cell r="S11">
            <v>2.9266351755777241E-3</v>
          </cell>
        </row>
        <row r="12">
          <cell r="H12">
            <v>0.04</v>
          </cell>
          <cell r="Q12">
            <v>0.65128997096809826</v>
          </cell>
          <cell r="S12">
            <v>2.9266351755777241E-3</v>
          </cell>
        </row>
        <row r="13">
          <cell r="H13">
            <v>3.1E-2</v>
          </cell>
          <cell r="Q13">
            <v>0.66454296456337925</v>
          </cell>
          <cell r="S13">
            <v>2.313157864020309E-3</v>
          </cell>
        </row>
        <row r="14">
          <cell r="H14">
            <v>3.1E-2</v>
          </cell>
          <cell r="Q14">
            <v>0.65690453968334039</v>
          </cell>
          <cell r="S14">
            <v>2.313157864020309E-3</v>
          </cell>
        </row>
        <row r="15">
          <cell r="H15">
            <v>3.1E-2</v>
          </cell>
          <cell r="Q15">
            <v>0.73505716980643876</v>
          </cell>
          <cell r="S15">
            <v>2.313157864020309E-3</v>
          </cell>
        </row>
        <row r="16">
          <cell r="H16">
            <v>4.1000000000000002E-2</v>
          </cell>
          <cell r="Q16">
            <v>0.64759994280397304</v>
          </cell>
          <cell r="S16">
            <v>3.1922068327716177E-3</v>
          </cell>
        </row>
        <row r="17">
          <cell r="H17">
            <v>4.1000000000000002E-2</v>
          </cell>
          <cell r="Q17">
            <v>0.7422168175642937</v>
          </cell>
          <cell r="S17">
            <v>3.1922068327716177E-3</v>
          </cell>
        </row>
        <row r="18">
          <cell r="H18">
            <v>4.1000000000000002E-2</v>
          </cell>
          <cell r="Q18">
            <v>0.57874121470836071</v>
          </cell>
          <cell r="S18">
            <v>3.1922068327716177E-3</v>
          </cell>
        </row>
        <row r="19">
          <cell r="H19">
            <v>1.4E-2</v>
          </cell>
          <cell r="Q19">
            <v>0.4627586635825961</v>
          </cell>
          <cell r="S19">
            <v>2.6072798210748042E-3</v>
          </cell>
        </row>
        <row r="20">
          <cell r="H20">
            <v>1.4E-2</v>
          </cell>
          <cell r="Q20">
            <v>0.55085007183084933</v>
          </cell>
          <cell r="S20">
            <v>2.6072798210748042E-3</v>
          </cell>
        </row>
        <row r="21">
          <cell r="H21">
            <v>1.4E-2</v>
          </cell>
          <cell r="Q21">
            <v>0.76200926603267494</v>
          </cell>
          <cell r="S21">
            <v>2.6072798210748042E-3</v>
          </cell>
        </row>
        <row r="22">
          <cell r="H22">
            <v>0.03</v>
          </cell>
          <cell r="Q22">
            <v>0.74951731085181139</v>
          </cell>
          <cell r="S22">
            <v>2.5143616631252692E-3</v>
          </cell>
        </row>
        <row r="23">
          <cell r="H23">
            <v>0.03</v>
          </cell>
          <cell r="Q23">
            <v>0.60317356150343671</v>
          </cell>
          <cell r="S23">
            <v>2.5143616631252692E-3</v>
          </cell>
        </row>
        <row r="24">
          <cell r="H24">
            <v>0.03</v>
          </cell>
          <cell r="Q24">
            <v>0.74951731085181139</v>
          </cell>
          <cell r="S24">
            <v>2.5143616631252692E-3</v>
          </cell>
        </row>
        <row r="25">
          <cell r="H25">
            <v>2.3E-2</v>
          </cell>
          <cell r="Q25">
            <v>0.61287608528097182</v>
          </cell>
          <cell r="S25">
            <v>2.5785100569944495E-3</v>
          </cell>
        </row>
        <row r="26">
          <cell r="H26">
            <v>2.3E-2</v>
          </cell>
          <cell r="Q26">
            <v>0.84667696225852762</v>
          </cell>
          <cell r="S26">
            <v>2.5785100569944495E-3</v>
          </cell>
        </row>
        <row r="27">
          <cell r="H27">
            <v>2.3E-2</v>
          </cell>
          <cell r="Q27">
            <v>0.78288623222535103</v>
          </cell>
          <cell r="S27">
            <v>2.5785100569944495E-3</v>
          </cell>
          <cell r="AG27">
            <v>9.663381058332858E-2</v>
          </cell>
          <cell r="AI27">
            <v>3.0042166218675958E-2</v>
          </cell>
        </row>
        <row r="28">
          <cell r="H28">
            <v>0.13500000000000001</v>
          </cell>
          <cell r="Q28">
            <v>0.90001094413308069</v>
          </cell>
          <cell r="S28">
            <v>4.1731032742034577E-3</v>
          </cell>
        </row>
        <row r="29">
          <cell r="H29">
            <v>0.13500000000000001</v>
          </cell>
          <cell r="Q29">
            <v>1.1261220680285837</v>
          </cell>
          <cell r="S29">
            <v>4.1731032742034577E-3</v>
          </cell>
        </row>
        <row r="30">
          <cell r="H30">
            <v>0.13500000000000001</v>
          </cell>
          <cell r="Q30">
            <v>0.97277778642469137</v>
          </cell>
          <cell r="S30">
            <v>4.1731032742034577E-3</v>
          </cell>
        </row>
        <row r="31">
          <cell r="H31">
            <v>9.9000000000000005E-2</v>
          </cell>
          <cell r="Q31">
            <v>1.0486366046321214</v>
          </cell>
          <cell r="S31">
            <v>3.0305455990823635E-3</v>
          </cell>
        </row>
        <row r="32">
          <cell r="H32">
            <v>9.9000000000000005E-2</v>
          </cell>
          <cell r="Q32">
            <v>0.93689663856476435</v>
          </cell>
          <cell r="S32">
            <v>3.0305455990823635E-3</v>
          </cell>
        </row>
        <row r="33">
          <cell r="H33">
            <v>9.9000000000000005E-2</v>
          </cell>
          <cell r="Q33">
            <v>0.91808345305141548</v>
          </cell>
          <cell r="S33">
            <v>3.0305455990823635E-3</v>
          </cell>
        </row>
        <row r="34">
          <cell r="H34">
            <v>0.109</v>
          </cell>
          <cell r="Q34">
            <v>0.92178540245888096</v>
          </cell>
          <cell r="S34">
            <v>3.9788064490294244E-3</v>
          </cell>
        </row>
        <row r="35">
          <cell r="H35">
            <v>0.109</v>
          </cell>
          <cell r="Q35">
            <v>0.8895049798046788</v>
          </cell>
          <cell r="S35">
            <v>3.9788064490294244E-3</v>
          </cell>
        </row>
        <row r="36">
          <cell r="H36">
            <v>0.109</v>
          </cell>
          <cell r="Q36">
            <v>0.98535680952501059</v>
          </cell>
          <cell r="S36">
            <v>3.9788064490294244E-3</v>
          </cell>
        </row>
        <row r="37">
          <cell r="H37">
            <v>9.6000000000000002E-2</v>
          </cell>
          <cell r="Q37">
            <v>0.85299544705150177</v>
          </cell>
          <cell r="S37">
            <v>3.3881811535301965E-3</v>
          </cell>
        </row>
        <row r="38">
          <cell r="H38">
            <v>9.6000000000000002E-2</v>
          </cell>
          <cell r="Q38">
            <v>0.87587271957778734</v>
          </cell>
          <cell r="S38">
            <v>3.3881811535301965E-3</v>
          </cell>
        </row>
        <row r="39">
          <cell r="H39">
            <v>9.6000000000000002E-2</v>
          </cell>
          <cell r="Q39">
            <v>0.94855925232283178</v>
          </cell>
          <cell r="S39">
            <v>3.3881811535301965E-3</v>
          </cell>
        </row>
        <row r="40">
          <cell r="H40">
            <v>0.12</v>
          </cell>
          <cell r="Q40">
            <v>1.0391035445900112</v>
          </cell>
          <cell r="S40">
            <v>3.1660670556876618E-3</v>
          </cell>
        </row>
        <row r="41">
          <cell r="H41">
            <v>0.12</v>
          </cell>
          <cell r="Q41">
            <v>1.1430138990490124</v>
          </cell>
          <cell r="S41">
            <v>3.1660670556876618E-3</v>
          </cell>
        </row>
        <row r="42">
          <cell r="H42">
            <v>0.12</v>
          </cell>
          <cell r="Q42">
            <v>1.166340713315319</v>
          </cell>
          <cell r="S42">
            <v>3.1660670556876618E-3</v>
          </cell>
        </row>
        <row r="43">
          <cell r="H43">
            <v>0.13900000000000001</v>
          </cell>
          <cell r="Q43">
            <v>0.96456869118060118</v>
          </cell>
          <cell r="S43">
            <v>3.7797795730160851E-3</v>
          </cell>
        </row>
        <row r="44">
          <cell r="H44">
            <v>0.13900000000000001</v>
          </cell>
          <cell r="Q44">
            <v>1.0297422513955068</v>
          </cell>
          <cell r="S44">
            <v>3.7797795730160851E-3</v>
          </cell>
        </row>
        <row r="45">
          <cell r="H45">
            <v>0.13900000000000001</v>
          </cell>
          <cell r="Q45">
            <v>0.98535680952501059</v>
          </cell>
          <cell r="S45">
            <v>3.7797795730160851E-3</v>
          </cell>
          <cell r="AG45">
            <v>9.2377337841749105E-2</v>
          </cell>
          <cell r="AI45">
            <v>3.927643048562493E-2</v>
          </cell>
        </row>
        <row r="46">
          <cell r="H46">
            <v>4.2999999999999997E-2</v>
          </cell>
          <cell r="Q46">
            <v>0.6439514924219788</v>
          </cell>
          <cell r="S46">
            <v>2.0642804186825547E-3</v>
          </cell>
        </row>
        <row r="47">
          <cell r="H47">
            <v>4.2999999999999997E-2</v>
          </cell>
          <cell r="Q47">
            <v>0.57293929776892849</v>
          </cell>
          <cell r="S47">
            <v>2.0642804186825547E-3</v>
          </cell>
        </row>
        <row r="48">
          <cell r="H48">
            <v>4.2999999999999997E-2</v>
          </cell>
          <cell r="Q48">
            <v>0.67834652762552672</v>
          </cell>
          <cell r="S48">
            <v>2.0642804186825547E-3</v>
          </cell>
        </row>
        <row r="49">
          <cell r="H49">
            <v>0.05</v>
          </cell>
          <cell r="Q49">
            <v>0.70123552088896468</v>
          </cell>
          <cell r="S49">
            <v>2.6952219340733333E-3</v>
          </cell>
        </row>
        <row r="50">
          <cell r="H50">
            <v>0.05</v>
          </cell>
          <cell r="Q50">
            <v>0.61951972848184955</v>
          </cell>
          <cell r="S50">
            <v>2.6952219340733333E-3</v>
          </cell>
        </row>
        <row r="51">
          <cell r="H51">
            <v>0.05</v>
          </cell>
          <cell r="Q51">
            <v>0.7422168175642937</v>
          </cell>
          <cell r="S51">
            <v>2.6952219340733333E-3</v>
          </cell>
        </row>
        <row r="52">
          <cell r="H52">
            <v>5.1999999999999998E-2</v>
          </cell>
          <cell r="Q52">
            <v>0.61951972848184955</v>
          </cell>
          <cell r="S52">
            <v>2.4438672575772861E-3</v>
          </cell>
        </row>
        <row r="53">
          <cell r="H53">
            <v>5.1999999999999998E-2</v>
          </cell>
          <cell r="Q53">
            <v>0.82528079353719297</v>
          </cell>
          <cell r="S53">
            <v>2.4438672575772861E-3</v>
          </cell>
        </row>
        <row r="54">
          <cell r="H54">
            <v>5.1999999999999998E-2</v>
          </cell>
          <cell r="Q54">
            <v>0.70556413521543981</v>
          </cell>
          <cell r="S54">
            <v>2.4438672575772861E-3</v>
          </cell>
        </row>
        <row r="55">
          <cell r="H55">
            <v>2.3E-2</v>
          </cell>
          <cell r="Q55">
            <v>0.52192415481690069</v>
          </cell>
          <cell r="S55">
            <v>2.4964573805604448E-3</v>
          </cell>
        </row>
        <row r="56">
          <cell r="H56">
            <v>2.3E-2</v>
          </cell>
          <cell r="Q56">
            <v>0.56866363136766784</v>
          </cell>
          <cell r="S56">
            <v>2.4964573805604448E-3</v>
          </cell>
        </row>
        <row r="57">
          <cell r="H57">
            <v>2.3E-2</v>
          </cell>
          <cell r="Q57">
            <v>0.56167759167027631</v>
          </cell>
          <cell r="S57">
            <v>2.4964573805604448E-3</v>
          </cell>
        </row>
        <row r="58">
          <cell r="H58">
            <v>4.3999999999999997E-2</v>
          </cell>
          <cell r="Q58">
            <v>0.8164384993207231</v>
          </cell>
          <cell r="S58">
            <v>2.0105487436286526E-3</v>
          </cell>
        </row>
        <row r="59">
          <cell r="H59">
            <v>4.3999999999999997E-2</v>
          </cell>
          <cell r="Q59">
            <v>0.67633958523610205</v>
          </cell>
          <cell r="S59">
            <v>2.0105487436286526E-3</v>
          </cell>
        </row>
        <row r="60">
          <cell r="H60">
            <v>4.3999999999999997E-2</v>
          </cell>
          <cell r="Q60">
            <v>0.78828544762000852</v>
          </cell>
          <cell r="S60">
            <v>2.0105487436286526E-3</v>
          </cell>
        </row>
        <row r="61">
          <cell r="H61">
            <v>0.05</v>
          </cell>
          <cell r="Q61">
            <v>0.66070167575087424</v>
          </cell>
          <cell r="S61">
            <v>2.4015500097901254E-3</v>
          </cell>
        </row>
        <row r="62">
          <cell r="H62">
            <v>0.05</v>
          </cell>
          <cell r="Q62">
            <v>0.65690453968334039</v>
          </cell>
          <cell r="S62">
            <v>2.4015500097901254E-3</v>
          </cell>
        </row>
        <row r="63">
          <cell r="H63">
            <v>0.05</v>
          </cell>
          <cell r="Q63">
            <v>0.67834652762552672</v>
          </cell>
          <cell r="S63">
            <v>2.4015500097901254E-3</v>
          </cell>
          <cell r="AG63">
            <v>8.6275498104205012E-2</v>
          </cell>
          <cell r="AI63">
            <v>4.4336735936754121E-2</v>
          </cell>
        </row>
        <row r="64">
          <cell r="H64">
            <v>6.6000000000000003E-2</v>
          </cell>
          <cell r="Q64">
            <v>0.66261675307189116</v>
          </cell>
          <cell r="S64">
            <v>7.0612293728629866E-3</v>
          </cell>
        </row>
        <row r="65">
          <cell r="H65">
            <v>6.6000000000000003E-2</v>
          </cell>
          <cell r="Q65">
            <v>0.5102740620754519</v>
          </cell>
          <cell r="S65">
            <v>7.0612293728629866E-3</v>
          </cell>
        </row>
        <row r="66">
          <cell r="H66">
            <v>6.6000000000000003E-2</v>
          </cell>
          <cell r="Q66">
            <v>0.7234265183854508</v>
          </cell>
          <cell r="S66">
            <v>7.0612293728629866E-3</v>
          </cell>
        </row>
        <row r="67">
          <cell r="H67">
            <v>0.253</v>
          </cell>
          <cell r="Q67">
            <v>0.99392512960783697</v>
          </cell>
          <cell r="S67">
            <v>8.332433528064568E-3</v>
          </cell>
        </row>
        <row r="68">
          <cell r="H68">
            <v>0.253</v>
          </cell>
          <cell r="Q68">
            <v>0.95649698665189331</v>
          </cell>
          <cell r="S68">
            <v>8.332433528064568E-3</v>
          </cell>
        </row>
        <row r="69">
          <cell r="H69">
            <v>0.253</v>
          </cell>
          <cell r="Q69">
            <v>0.98112781034249996</v>
          </cell>
          <cell r="S69">
            <v>8.332433528064568E-3</v>
          </cell>
        </row>
        <row r="70">
          <cell r="H70">
            <v>0.214</v>
          </cell>
          <cell r="Q70">
            <v>0.73036031888115804</v>
          </cell>
          <cell r="S70">
            <v>5.1832982249332138E-3</v>
          </cell>
        </row>
        <row r="71">
          <cell r="H71">
            <v>0.214</v>
          </cell>
          <cell r="Q71">
            <v>1.0070607040079405</v>
          </cell>
          <cell r="S71">
            <v>5.1832982249332138E-3</v>
          </cell>
        </row>
        <row r="72">
          <cell r="H72">
            <v>0.214</v>
          </cell>
          <cell r="Q72">
            <v>1.2356907016746081</v>
          </cell>
          <cell r="S72">
            <v>5.1832982249332138E-3</v>
          </cell>
        </row>
        <row r="73">
          <cell r="H73">
            <v>0.26600000000000001</v>
          </cell>
          <cell r="Q73">
            <v>1.1316969297514974</v>
          </cell>
          <cell r="S73">
            <v>7.5264063330926093E-3</v>
          </cell>
        </row>
        <row r="74">
          <cell r="H74">
            <v>0.26600000000000001</v>
          </cell>
          <cell r="Q74">
            <v>1.3214033515017485</v>
          </cell>
          <cell r="S74">
            <v>7.5264063330926093E-3</v>
          </cell>
        </row>
        <row r="75">
          <cell r="H75">
            <v>0.26600000000000001</v>
          </cell>
          <cell r="Q75">
            <v>1.6212963107078189</v>
          </cell>
          <cell r="S75">
            <v>7.5264063330926093E-3</v>
          </cell>
        </row>
        <row r="76">
          <cell r="H76">
            <v>0.27</v>
          </cell>
          <cell r="Q76">
            <v>1.0391035445900112</v>
          </cell>
          <cell r="S76">
            <v>7.2542948815752491E-3</v>
          </cell>
        </row>
        <row r="77">
          <cell r="H77">
            <v>0.27</v>
          </cell>
          <cell r="Q77">
            <v>1.0297422513955068</v>
          </cell>
          <cell r="S77">
            <v>7.2542948815752491E-3</v>
          </cell>
        </row>
        <row r="78">
          <cell r="H78">
            <v>0.27</v>
          </cell>
          <cell r="Q78">
            <v>1.1487576874864447</v>
          </cell>
          <cell r="S78">
            <v>7.2542948815752491E-3</v>
          </cell>
        </row>
        <row r="79">
          <cell r="H79">
            <v>0.34799999999999998</v>
          </cell>
          <cell r="Q79">
            <v>1.3447222341753087</v>
          </cell>
          <cell r="S79">
            <v>8.3593340223630276E-3</v>
          </cell>
        </row>
        <row r="80">
          <cell r="H80">
            <v>0.34799999999999998</v>
          </cell>
          <cell r="Q80">
            <v>1.1906394781760545</v>
          </cell>
          <cell r="S80">
            <v>8.3593340223630276E-3</v>
          </cell>
        </row>
        <row r="81">
          <cell r="H81">
            <v>0.34799999999999998</v>
          </cell>
          <cell r="Q81">
            <v>1.3607308322012053</v>
          </cell>
          <cell r="S81">
            <v>8.3593340223630276E-3</v>
          </cell>
          <cell r="AG81">
            <v>0.27895755654924842</v>
          </cell>
          <cell r="AI81">
            <v>0.11142729730401778</v>
          </cell>
        </row>
        <row r="82">
          <cell r="H82">
            <v>0.03</v>
          </cell>
          <cell r="Q82">
            <v>0.86591962049167615</v>
          </cell>
          <cell r="S82">
            <v>1.194631242287085E-3</v>
          </cell>
        </row>
        <row r="83">
          <cell r="H83">
            <v>0.03</v>
          </cell>
          <cell r="Q83">
            <v>0.79931041891539323</v>
          </cell>
          <cell r="S83">
            <v>1.194631242287085E-3</v>
          </cell>
        </row>
        <row r="84">
          <cell r="H84">
            <v>0.03</v>
          </cell>
          <cell r="Q84">
            <v>0.92178540245888096</v>
          </cell>
          <cell r="S84">
            <v>1.194631242287085E-3</v>
          </cell>
        </row>
        <row r="85">
          <cell r="H85">
            <v>0.03</v>
          </cell>
          <cell r="Q85">
            <v>1.0026437710956249</v>
          </cell>
          <cell r="S85">
            <v>1.1054768878069367E-3</v>
          </cell>
        </row>
        <row r="86">
          <cell r="H86">
            <v>0.03</v>
          </cell>
          <cell r="Q86">
            <v>0.90715388813413667</v>
          </cell>
          <cell r="S86">
            <v>1.1054768878069367E-3</v>
          </cell>
        </row>
        <row r="87">
          <cell r="H87">
            <v>0.03</v>
          </cell>
          <cell r="Q87">
            <v>1.0632687433014067</v>
          </cell>
          <cell r="S87">
            <v>1.1054768878069367E-3</v>
          </cell>
        </row>
        <row r="88">
          <cell r="H88">
            <v>2.9000000000000001E-2</v>
          </cell>
          <cell r="Q88">
            <v>0.77230668854662998</v>
          </cell>
          <cell r="S88">
            <v>9.6099009460706806E-4</v>
          </cell>
        </row>
        <row r="89">
          <cell r="H89">
            <v>2.9000000000000001E-2</v>
          </cell>
          <cell r="Q89">
            <v>0.83128283567200911</v>
          </cell>
          <cell r="S89">
            <v>9.6099009460706806E-4</v>
          </cell>
        </row>
        <row r="90">
          <cell r="H90">
            <v>2.9000000000000001E-2</v>
          </cell>
          <cell r="Q90">
            <v>0.94075218028725294</v>
          </cell>
          <cell r="S90">
            <v>9.6099009460706806E-4</v>
          </cell>
        </row>
        <row r="91">
          <cell r="H91">
            <v>3.9E-2</v>
          </cell>
          <cell r="Q91">
            <v>0.76200926603267494</v>
          </cell>
          <cell r="S91">
            <v>1.1566712142356023E-3</v>
          </cell>
        </row>
        <row r="92">
          <cell r="H92">
            <v>3.9E-2</v>
          </cell>
          <cell r="Q92">
            <v>0.98962242341905837</v>
          </cell>
          <cell r="S92">
            <v>1.1566712142356023E-3</v>
          </cell>
        </row>
        <row r="93">
          <cell r="H93">
            <v>3.9E-2</v>
          </cell>
          <cell r="Q93">
            <v>0.94855925232283178</v>
          </cell>
          <cell r="S93">
            <v>1.1566712142356023E-3</v>
          </cell>
        </row>
        <row r="94">
          <cell r="H94">
            <v>0.03</v>
          </cell>
          <cell r="Q94">
            <v>0.79652536519094952</v>
          </cell>
          <cell r="S94">
            <v>9.7390359052720551E-4</v>
          </cell>
        </row>
        <row r="95">
          <cell r="H95">
            <v>0.03</v>
          </cell>
          <cell r="Q95">
            <v>0.87924146080693255</v>
          </cell>
          <cell r="S95">
            <v>9.7390359052720551E-4</v>
          </cell>
        </row>
        <row r="96">
          <cell r="H96">
            <v>0.03</v>
          </cell>
          <cell r="Q96">
            <v>0.72114441580379329</v>
          </cell>
          <cell r="S96">
            <v>9.7390359052720551E-4</v>
          </cell>
        </row>
        <row r="97">
          <cell r="H97">
            <v>2.9000000000000001E-2</v>
          </cell>
          <cell r="Q97">
            <v>0.84667696225852762</v>
          </cell>
          <cell r="S97">
            <v>1.0757703408797912E-3</v>
          </cell>
        </row>
        <row r="98">
          <cell r="H98">
            <v>2.9000000000000001E-2</v>
          </cell>
          <cell r="Q98">
            <v>0.94075218028725294</v>
          </cell>
          <cell r="S98">
            <v>1.0757703408797912E-3</v>
          </cell>
        </row>
        <row r="99">
          <cell r="H99">
            <v>2.9000000000000001E-2</v>
          </cell>
          <cell r="Q99">
            <v>0.81353302423417251</v>
          </cell>
          <cell r="S99">
            <v>1.0757703408797912E-3</v>
          </cell>
          <cell r="AG99">
            <v>9.3137238159342911E-2</v>
          </cell>
          <cell r="AI99">
            <v>2.9028119782237339E-2</v>
          </cell>
        </row>
        <row r="104">
          <cell r="Q104">
            <v>0.77756047554354579</v>
          </cell>
        </row>
        <row r="105">
          <cell r="Q105">
            <v>0.67434448321475648</v>
          </cell>
        </row>
        <row r="106">
          <cell r="Q106">
            <v>0.65690453968334039</v>
          </cell>
        </row>
        <row r="107">
          <cell r="Q107">
            <v>0.64577056443447034</v>
          </cell>
        </row>
        <row r="108">
          <cell r="Q108">
            <v>0.6297597239939462</v>
          </cell>
        </row>
        <row r="109">
          <cell r="Q109">
            <v>0.70556413521543981</v>
          </cell>
        </row>
        <row r="110">
          <cell r="Q110">
            <v>0.64034392103586113</v>
          </cell>
        </row>
        <row r="111">
          <cell r="Q111">
            <v>0.70556413521543981</v>
          </cell>
        </row>
        <row r="112">
          <cell r="Q112">
            <v>0.57293929776892849</v>
          </cell>
        </row>
        <row r="113">
          <cell r="Q113">
            <v>0.64034392103586113</v>
          </cell>
        </row>
        <row r="114">
          <cell r="Q114">
            <v>0.52192415481690058</v>
          </cell>
        </row>
        <row r="116">
          <cell r="Q116">
            <v>0.69909106975474755</v>
          </cell>
        </row>
        <row r="117">
          <cell r="Q117">
            <v>0.6297597239939462</v>
          </cell>
        </row>
        <row r="118">
          <cell r="Q118">
            <v>0.71215819255390178</v>
          </cell>
        </row>
        <row r="119">
          <cell r="Q119">
            <v>0.5816864626203625</v>
          </cell>
        </row>
        <row r="122">
          <cell r="Q122">
            <v>0.86591962049167603</v>
          </cell>
        </row>
        <row r="123">
          <cell r="Q123">
            <v>1.0885846657609641</v>
          </cell>
        </row>
        <row r="124">
          <cell r="Q124">
            <v>0.94075218028725294</v>
          </cell>
        </row>
        <row r="125">
          <cell r="Q125">
            <v>1.0297422513955066</v>
          </cell>
        </row>
        <row r="126">
          <cell r="Q126">
            <v>0.87587271957778723</v>
          </cell>
        </row>
        <row r="127">
          <cell r="Q127">
            <v>0.90715388813413667</v>
          </cell>
        </row>
        <row r="128">
          <cell r="Q128">
            <v>0.95251158254084356</v>
          </cell>
        </row>
        <row r="129">
          <cell r="Q129">
            <v>0.81064815535390944</v>
          </cell>
        </row>
        <row r="130">
          <cell r="Q130">
            <v>0.94075218028725294</v>
          </cell>
        </row>
        <row r="131">
          <cell r="Q131">
            <v>0.97693495645214734</v>
          </cell>
        </row>
        <row r="132">
          <cell r="Q132">
            <v>0.78557656292028344</v>
          </cell>
        </row>
        <row r="133">
          <cell r="Q133">
            <v>0.92927959272277416</v>
          </cell>
        </row>
        <row r="134">
          <cell r="Q134">
            <v>0.97693495645214734</v>
          </cell>
        </row>
        <row r="135">
          <cell r="Q135">
            <v>1.0885846657609641</v>
          </cell>
        </row>
        <row r="136">
          <cell r="Q136">
            <v>1.1206018618127571</v>
          </cell>
        </row>
        <row r="137">
          <cell r="Q137">
            <v>0.98962242341905815</v>
          </cell>
        </row>
        <row r="138">
          <cell r="Q138">
            <v>1.0026437710956249</v>
          </cell>
        </row>
        <row r="139">
          <cell r="Q139">
            <v>0.95251158254084356</v>
          </cell>
        </row>
        <row r="140">
          <cell r="Q140">
            <v>0.65128997096809826</v>
          </cell>
        </row>
        <row r="141">
          <cell r="Q141">
            <v>0.61951972848184944</v>
          </cell>
        </row>
        <row r="142">
          <cell r="Q142">
            <v>0.69273569639334076</v>
          </cell>
        </row>
        <row r="143">
          <cell r="Q143">
            <v>0.74706790787517141</v>
          </cell>
        </row>
        <row r="144">
          <cell r="Q144">
            <v>0.59531973908802727</v>
          </cell>
        </row>
        <row r="145">
          <cell r="Q145">
            <v>0.76200926603267494</v>
          </cell>
        </row>
        <row r="146">
          <cell r="Q146">
            <v>0.59070485738967049</v>
          </cell>
        </row>
        <row r="147">
          <cell r="Q147">
            <v>1.229047203278508</v>
          </cell>
        </row>
        <row r="148">
          <cell r="Q148">
            <v>0.69909106975474755</v>
          </cell>
        </row>
        <row r="149">
          <cell r="Q149">
            <v>0.4853562204029776</v>
          </cell>
        </row>
        <row r="150">
          <cell r="Q150">
            <v>0.54820810505947837</v>
          </cell>
        </row>
        <row r="151">
          <cell r="Q151">
            <v>0.60000729608872039</v>
          </cell>
        </row>
        <row r="152">
          <cell r="Q152">
            <v>0.67434448321475648</v>
          </cell>
        </row>
        <row r="153">
          <cell r="Q153">
            <v>0.69909106975474755</v>
          </cell>
        </row>
        <row r="154">
          <cell r="Q154">
            <v>0.71887666606856115</v>
          </cell>
        </row>
        <row r="155">
          <cell r="Q155">
            <v>0.79375965211736965</v>
          </cell>
        </row>
        <row r="156">
          <cell r="Q156">
            <v>0.71215819255390178</v>
          </cell>
        </row>
        <row r="157">
          <cell r="Q157">
            <v>0.71887666606856115</v>
          </cell>
        </row>
        <row r="158">
          <cell r="Q158">
            <v>0.69909106975474755</v>
          </cell>
        </row>
        <row r="159">
          <cell r="Q159">
            <v>0.57727974699445073</v>
          </cell>
        </row>
        <row r="160">
          <cell r="Q160">
            <v>1.0297422513955066</v>
          </cell>
        </row>
        <row r="161">
          <cell r="Q161">
            <v>1.0583462028231596</v>
          </cell>
        </row>
        <row r="162">
          <cell r="Q162">
            <v>0.92927959272277416</v>
          </cell>
        </row>
        <row r="163">
          <cell r="Q163">
            <v>1.0732524873699647</v>
          </cell>
        </row>
        <row r="164">
          <cell r="Q164">
            <v>0.88605728608450562</v>
          </cell>
        </row>
        <row r="165">
          <cell r="Q165">
            <v>1.1043612551198185</v>
          </cell>
        </row>
        <row r="166">
          <cell r="Q166">
            <v>1.2915411288689407</v>
          </cell>
        </row>
        <row r="167">
          <cell r="Q167">
            <v>1.1373272627353357</v>
          </cell>
        </row>
        <row r="168">
          <cell r="Q168">
            <v>1.2915411288689407</v>
          </cell>
        </row>
        <row r="169">
          <cell r="Q169">
            <v>1.5551209510870916</v>
          </cell>
        </row>
        <row r="170">
          <cell r="Q170">
            <v>1.0732524873699647</v>
          </cell>
        </row>
        <row r="171">
          <cell r="Q171">
            <v>1.2700154433877913</v>
          </cell>
        </row>
        <row r="172">
          <cell r="Q172">
            <v>1.229047203278508</v>
          </cell>
        </row>
        <row r="173">
          <cell r="Q173">
            <v>1.3368583614608329</v>
          </cell>
        </row>
        <row r="174">
          <cell r="Q174">
            <v>1.0297422513955066</v>
          </cell>
        </row>
        <row r="175">
          <cell r="Q175">
            <v>1.5551209510870916</v>
          </cell>
        </row>
        <row r="176">
          <cell r="Q176">
            <v>0.86591962049167603</v>
          </cell>
        </row>
        <row r="177">
          <cell r="Q177">
            <v>0.77756047554354579</v>
          </cell>
        </row>
        <row r="178">
          <cell r="Q178">
            <v>0.91808345305141548</v>
          </cell>
        </row>
        <row r="179">
          <cell r="Q179">
            <v>0.95251158254084356</v>
          </cell>
        </row>
        <row r="180">
          <cell r="Q180">
            <v>0.94075218028725294</v>
          </cell>
        </row>
        <row r="181">
          <cell r="Q181">
            <v>1.0583462028231596</v>
          </cell>
        </row>
        <row r="182">
          <cell r="Q182">
            <v>0.79375965211736965</v>
          </cell>
        </row>
        <row r="183">
          <cell r="Q183">
            <v>0.81064815535390944</v>
          </cell>
        </row>
        <row r="184">
          <cell r="Q184">
            <v>0.91808345305141548</v>
          </cell>
        </row>
        <row r="185">
          <cell r="Q185">
            <v>0.68036541610060253</v>
          </cell>
        </row>
        <row r="186">
          <cell r="Q186">
            <v>0.98962242341905815</v>
          </cell>
        </row>
        <row r="187">
          <cell r="Q187">
            <v>0.89648148945020567</v>
          </cell>
        </row>
        <row r="188">
          <cell r="Q188">
            <v>0.80211501687649989</v>
          </cell>
        </row>
        <row r="189">
          <cell r="Q189">
            <v>0.87587271957778723</v>
          </cell>
        </row>
        <row r="190">
          <cell r="Q190">
            <v>0.74706790787517141</v>
          </cell>
        </row>
        <row r="191">
          <cell r="Q191">
            <v>0.85619018655356727</v>
          </cell>
        </row>
        <row r="192">
          <cell r="Q192">
            <v>0.86591962049167603</v>
          </cell>
        </row>
        <row r="193">
          <cell r="Q193">
            <v>0.73270121733911042</v>
          </cell>
        </row>
      </sheetData>
      <sheetData sheetId="2"/>
      <sheetData sheetId="3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Sheet1"/>
      <sheetName val="Uncertainty summary"/>
      <sheetName val="Seed_Collection"/>
    </sheetNames>
    <sheetDataSet>
      <sheetData sheetId="0" refreshError="1"/>
      <sheetData sheetId="1">
        <row r="10">
          <cell r="V10">
            <v>2.7553503295151692E-3</v>
          </cell>
        </row>
        <row r="11">
          <cell r="V11">
            <v>2.6764628486464393E-3</v>
          </cell>
        </row>
        <row r="12">
          <cell r="V12">
            <v>2.7553503295151692E-3</v>
          </cell>
        </row>
        <row r="13">
          <cell r="V13">
            <v>2.0679755678291341E-3</v>
          </cell>
        </row>
        <row r="14">
          <cell r="V14">
            <v>2.1582056686128238E-3</v>
          </cell>
        </row>
        <row r="15">
          <cell r="V15">
            <v>2.1154263222721557E-3</v>
          </cell>
        </row>
        <row r="16">
          <cell r="V16">
            <v>2.9783695220430505E-3</v>
          </cell>
        </row>
        <row r="17">
          <cell r="V17">
            <v>2.9193331182531083E-3</v>
          </cell>
        </row>
        <row r="18">
          <cell r="V18">
            <v>2.887378205021841E-3</v>
          </cell>
        </row>
        <row r="19">
          <cell r="V19">
            <v>2.6072798210748042E-3</v>
          </cell>
        </row>
        <row r="20">
          <cell r="V20">
            <v>2.6072798210748042E-3</v>
          </cell>
        </row>
        <row r="21">
          <cell r="V21">
            <v>2.6072798210748042E-3</v>
          </cell>
        </row>
        <row r="22">
          <cell r="V22">
            <v>2.2742614892992345E-3</v>
          </cell>
        </row>
        <row r="23">
          <cell r="V23">
            <v>2.29943097642405E-3</v>
          </cell>
        </row>
        <row r="24">
          <cell r="V24">
            <v>2.2742614892992345E-3</v>
          </cell>
        </row>
        <row r="25">
          <cell r="V25">
            <v>2.3052018550945787E-3</v>
          </cell>
        </row>
        <row r="26">
          <cell r="V26">
            <v>2.5785100569944495E-3</v>
          </cell>
        </row>
        <row r="27">
          <cell r="V27">
            <v>2.5785100569944495E-3</v>
          </cell>
        </row>
        <row r="28">
          <cell r="V28">
            <v>3.6371616893052646E-3</v>
          </cell>
        </row>
        <row r="29">
          <cell r="V29">
            <v>3.4277611764018845E-3</v>
          </cell>
        </row>
        <row r="30">
          <cell r="V30">
            <v>3.5359921972093694E-3</v>
          </cell>
        </row>
        <row r="31">
          <cell r="V31">
            <v>2.1795246743743454E-3</v>
          </cell>
        </row>
        <row r="32">
          <cell r="V32">
            <v>2.605268832621725E-3</v>
          </cell>
        </row>
        <row r="33">
          <cell r="V33">
            <v>2.2266502887887322E-3</v>
          </cell>
        </row>
        <row r="34">
          <cell r="V34">
            <v>3.1587451007475532E-3</v>
          </cell>
        </row>
        <row r="35">
          <cell r="V35">
            <v>2.9841048367720687E-3</v>
          </cell>
        </row>
        <row r="36">
          <cell r="V36">
            <v>3.6765128415518697E-3</v>
          </cell>
        </row>
        <row r="37">
          <cell r="V37">
            <v>2.9918392492362263E-3</v>
          </cell>
        </row>
        <row r="38">
          <cell r="V38">
            <v>2.6414140051288061E-3</v>
          </cell>
        </row>
        <row r="39">
          <cell r="V39">
            <v>2.9530452227780951E-3</v>
          </cell>
        </row>
        <row r="40">
          <cell r="V40">
            <v>2.6422897122163761E-3</v>
          </cell>
        </row>
        <row r="41">
          <cell r="V41">
            <v>2.7957075651196296E-3</v>
          </cell>
        </row>
        <row r="42">
          <cell r="V42">
            <v>2.8637345545348162E-3</v>
          </cell>
        </row>
        <row r="43">
          <cell r="V43">
            <v>3.3376293555698396E-3</v>
          </cell>
        </row>
        <row r="44">
          <cell r="V44">
            <v>3.2027175459508222E-3</v>
          </cell>
        </row>
        <row r="45">
          <cell r="V45">
            <v>3.0534221206724777E-3</v>
          </cell>
        </row>
        <row r="46">
          <cell r="V46">
            <v>1.799169865080402E-3</v>
          </cell>
        </row>
        <row r="47">
          <cell r="V47">
            <v>2.0642804186825547E-3</v>
          </cell>
        </row>
        <row r="48">
          <cell r="V48">
            <v>1.8454777935320971E-3</v>
          </cell>
        </row>
        <row r="49">
          <cell r="V49">
            <v>2.6952219340733333E-3</v>
          </cell>
        </row>
        <row r="50">
          <cell r="V50">
            <v>2.0617359791613343E-3</v>
          </cell>
        </row>
        <row r="51">
          <cell r="V51">
            <v>2.1397168192884178E-3</v>
          </cell>
        </row>
        <row r="52">
          <cell r="V52">
            <v>2.1300072820997383E-3</v>
          </cell>
        </row>
        <row r="53">
          <cell r="V53">
            <v>2.4438672575772861E-3</v>
          </cell>
        </row>
        <row r="54">
          <cell r="V54">
            <v>1.9401681950708329E-3</v>
          </cell>
        </row>
        <row r="55">
          <cell r="V55">
            <v>2.0505746264476063E-3</v>
          </cell>
        </row>
        <row r="56">
          <cell r="V56">
            <v>2.0505746264476063E-3</v>
          </cell>
        </row>
        <row r="57">
          <cell r="V57">
            <v>2.1461292671233734E-3</v>
          </cell>
        </row>
        <row r="58">
          <cell r="V58">
            <v>1.8185584226217163E-3</v>
          </cell>
        </row>
        <row r="59">
          <cell r="V59">
            <v>1.7284082377208073E-3</v>
          </cell>
        </row>
        <row r="60">
          <cell r="V60">
            <v>1.6241830746726092E-3</v>
          </cell>
        </row>
        <row r="61">
          <cell r="V61">
            <v>2.2406766633635711E-3</v>
          </cell>
        </row>
        <row r="62">
          <cell r="V62">
            <v>2.1722223902758291E-3</v>
          </cell>
        </row>
        <row r="63">
          <cell r="V63">
            <v>2.1722223902758291E-3</v>
          </cell>
        </row>
        <row r="64">
          <cell r="V64">
            <v>7.0612293728629866E-3</v>
          </cell>
        </row>
        <row r="65">
          <cell r="V65">
            <v>7.0612293728629866E-3</v>
          </cell>
        </row>
        <row r="66">
          <cell r="V66">
            <v>7.0612293728629866E-3</v>
          </cell>
        </row>
        <row r="67">
          <cell r="V67">
            <v>7.163142299238809E-3</v>
          </cell>
        </row>
        <row r="68">
          <cell r="V68">
            <v>6.9539599135716454E-3</v>
          </cell>
        </row>
        <row r="69">
          <cell r="V69">
            <v>6.8442092792205828E-3</v>
          </cell>
        </row>
        <row r="70">
          <cell r="V70">
            <v>4.6883372879088408E-3</v>
          </cell>
        </row>
        <row r="71">
          <cell r="V71">
            <v>4.5176197398492466E-3</v>
          </cell>
        </row>
        <row r="72">
          <cell r="V72">
            <v>4.5769675135858825E-3</v>
          </cell>
        </row>
        <row r="73">
          <cell r="V73">
            <v>5.6448047498194572E-3</v>
          </cell>
        </row>
        <row r="74">
          <cell r="V74">
            <v>5.8675596715976426E-3</v>
          </cell>
        </row>
        <row r="75">
          <cell r="V75">
            <v>6.1821435347354193E-3</v>
          </cell>
        </row>
        <row r="76">
          <cell r="V76">
            <v>6.0541828071948274E-3</v>
          </cell>
        </row>
        <row r="77">
          <cell r="V77">
            <v>5.6554225495181448E-3</v>
          </cell>
        </row>
        <row r="78">
          <cell r="V78">
            <v>5.9586328742321495E-3</v>
          </cell>
        </row>
        <row r="79">
          <cell r="V79">
            <v>7.3814776991848203E-3</v>
          </cell>
        </row>
        <row r="80">
          <cell r="V80">
            <v>7.870093937656095E-3</v>
          </cell>
        </row>
        <row r="81">
          <cell r="V81">
            <v>7.2857649227596214E-3</v>
          </cell>
        </row>
        <row r="82">
          <cell r="V82">
            <v>1.1146061231311316E-3</v>
          </cell>
        </row>
        <row r="83">
          <cell r="V83">
            <v>1.1247140110092683E-3</v>
          </cell>
        </row>
        <row r="84">
          <cell r="V84">
            <v>1.1247140110092683E-3</v>
          </cell>
        </row>
        <row r="85">
          <cell r="V85">
            <v>1.0314239779721519E-3</v>
          </cell>
        </row>
        <row r="86">
          <cell r="V86">
            <v>1.0214872289282704E-3</v>
          </cell>
        </row>
        <row r="87">
          <cell r="V87">
            <v>1.0314239779721519E-3</v>
          </cell>
        </row>
        <row r="88">
          <cell r="V88">
            <v>9.3201269757884079E-4</v>
          </cell>
        </row>
        <row r="89">
          <cell r="V89">
            <v>9.1944911518744424E-4</v>
          </cell>
        </row>
        <row r="90">
          <cell r="V90">
            <v>9.1944911518744424E-4</v>
          </cell>
        </row>
        <row r="91">
          <cell r="V91">
            <v>1.0981402075580951E-3</v>
          </cell>
        </row>
        <row r="92">
          <cell r="V92">
            <v>1.0687920176735231E-3</v>
          </cell>
        </row>
        <row r="93">
          <cell r="V93">
            <v>1.0687920176735231E-3</v>
          </cell>
        </row>
        <row r="94">
          <cell r="V94">
            <v>9.0866442038032148E-4</v>
          </cell>
        </row>
        <row r="95">
          <cell r="V95">
            <v>9.3844563778432697E-4</v>
          </cell>
        </row>
        <row r="96">
          <cell r="V96">
            <v>8.8090407307324749E-4</v>
          </cell>
        </row>
        <row r="97">
          <cell r="V97">
            <v>9.9403766518222389E-4</v>
          </cell>
        </row>
        <row r="98">
          <cell r="V98">
            <v>1.0128095869143153E-3</v>
          </cell>
        </row>
        <row r="99">
          <cell r="V99">
            <v>1.0128095869143153E-3</v>
          </cell>
        </row>
      </sheetData>
      <sheetData sheetId="2" refreshError="1"/>
      <sheetData sheetId="3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AG61"/>
  <sheetViews>
    <sheetView topLeftCell="C4" workbookViewId="0">
      <selection activeCell="R7" sqref="R7"/>
    </sheetView>
  </sheetViews>
  <sheetFormatPr baseColWidth="10" defaultColWidth="11" defaultRowHeight="16" x14ac:dyDescent="0.2"/>
  <cols>
    <col min="2" max="2" width="32.1640625" bestFit="1" customWidth="1"/>
  </cols>
  <sheetData>
    <row r="3" spans="2:33" x14ac:dyDescent="0.2">
      <c r="B3" s="5" t="s">
        <v>0</v>
      </c>
      <c r="C3" s="5"/>
      <c r="D3" s="5"/>
      <c r="E3" s="5"/>
      <c r="F3" s="5"/>
      <c r="G3" s="5"/>
      <c r="H3" s="5"/>
      <c r="I3" s="5"/>
      <c r="J3" s="5"/>
      <c r="K3" s="5"/>
      <c r="L3" s="5"/>
      <c r="Q3" t="s">
        <v>40</v>
      </c>
    </row>
    <row r="4" spans="2:33" ht="105" customHeight="1" x14ac:dyDescent="0.2"/>
    <row r="5" spans="2:33" x14ac:dyDescent="0.2">
      <c r="C5" t="s">
        <v>1</v>
      </c>
      <c r="D5" t="s">
        <v>3</v>
      </c>
      <c r="E5" t="s">
        <v>2</v>
      </c>
      <c r="F5" t="s">
        <v>4</v>
      </c>
      <c r="G5" t="s">
        <v>5</v>
      </c>
      <c r="H5" t="s">
        <v>6</v>
      </c>
      <c r="I5" t="s">
        <v>7</v>
      </c>
      <c r="J5" t="s">
        <v>8</v>
      </c>
      <c r="K5" t="s">
        <v>9</v>
      </c>
      <c r="L5" t="s">
        <v>10</v>
      </c>
    </row>
    <row r="6" spans="2:33" x14ac:dyDescent="0.2">
      <c r="B6" t="s">
        <v>27</v>
      </c>
      <c r="C6">
        <v>0.57999999999999996</v>
      </c>
      <c r="D6">
        <v>0.38</v>
      </c>
      <c r="E6">
        <v>0.13</v>
      </c>
      <c r="F6">
        <v>0.23</v>
      </c>
      <c r="G6">
        <v>2.29</v>
      </c>
      <c r="H6">
        <v>1.39</v>
      </c>
      <c r="I6">
        <v>0.23</v>
      </c>
      <c r="J6">
        <v>6.98</v>
      </c>
      <c r="K6">
        <v>0.57999999999999996</v>
      </c>
      <c r="L6">
        <v>0.5</v>
      </c>
      <c r="N6" t="s">
        <v>25</v>
      </c>
      <c r="O6">
        <v>1.2250000000000001</v>
      </c>
      <c r="Q6" t="s">
        <v>41</v>
      </c>
      <c r="R6">
        <v>0</v>
      </c>
      <c r="S6">
        <v>0.1</v>
      </c>
      <c r="T6">
        <v>0.2</v>
      </c>
      <c r="U6">
        <v>0.3</v>
      </c>
      <c r="V6">
        <v>0.4</v>
      </c>
      <c r="W6">
        <v>0.5</v>
      </c>
      <c r="X6">
        <v>0.6</v>
      </c>
      <c r="Y6">
        <v>0.7</v>
      </c>
      <c r="Z6">
        <v>0.8</v>
      </c>
      <c r="AA6">
        <v>0.9</v>
      </c>
      <c r="AB6">
        <v>1</v>
      </c>
      <c r="AC6">
        <v>1.1000000000000001</v>
      </c>
      <c r="AD6">
        <v>1.2</v>
      </c>
      <c r="AE6">
        <v>1.3</v>
      </c>
      <c r="AF6">
        <v>1.4</v>
      </c>
      <c r="AG6">
        <v>1.5</v>
      </c>
    </row>
    <row r="7" spans="2:33" x14ac:dyDescent="0.2">
      <c r="B7" t="s">
        <v>28</v>
      </c>
      <c r="C7">
        <v>3.04</v>
      </c>
      <c r="D7">
        <v>1.67</v>
      </c>
      <c r="E7">
        <v>0.56000000000000005</v>
      </c>
      <c r="F7">
        <v>1.0900000000000001</v>
      </c>
      <c r="G7">
        <v>3.91</v>
      </c>
      <c r="H7">
        <v>5.57</v>
      </c>
      <c r="I7">
        <v>1.4</v>
      </c>
      <c r="J7">
        <v>21.97</v>
      </c>
      <c r="K7">
        <v>1.84</v>
      </c>
      <c r="L7">
        <v>3.39</v>
      </c>
      <c r="N7" t="s">
        <v>39</v>
      </c>
      <c r="O7">
        <v>9.8070000000000004</v>
      </c>
      <c r="Q7" t="s">
        <v>26</v>
      </c>
      <c r="R7">
        <f>(R6^2)*$O$6/2</f>
        <v>0</v>
      </c>
      <c r="S7">
        <f t="shared" ref="S7:AG7" si="0">(S6^2)*$O$6/2</f>
        <v>6.125000000000002E-3</v>
      </c>
      <c r="T7">
        <f t="shared" si="0"/>
        <v>2.4500000000000008E-2</v>
      </c>
      <c r="U7">
        <f t="shared" si="0"/>
        <v>5.5125E-2</v>
      </c>
      <c r="V7">
        <f t="shared" si="0"/>
        <v>9.8000000000000032E-2</v>
      </c>
      <c r="W7">
        <f t="shared" si="0"/>
        <v>0.15312500000000001</v>
      </c>
      <c r="X7">
        <f t="shared" si="0"/>
        <v>0.2205</v>
      </c>
      <c r="Y7">
        <f t="shared" si="0"/>
        <v>0.30012499999999998</v>
      </c>
      <c r="Z7">
        <f t="shared" si="0"/>
        <v>0.39200000000000013</v>
      </c>
      <c r="AA7">
        <f t="shared" si="0"/>
        <v>0.49612500000000009</v>
      </c>
      <c r="AB7">
        <f t="shared" si="0"/>
        <v>0.61250000000000004</v>
      </c>
      <c r="AC7">
        <f t="shared" si="0"/>
        <v>0.74112500000000014</v>
      </c>
      <c r="AD7">
        <f t="shared" si="0"/>
        <v>0.88200000000000001</v>
      </c>
      <c r="AE7">
        <f t="shared" si="0"/>
        <v>1.0351250000000001</v>
      </c>
      <c r="AF7">
        <f t="shared" si="0"/>
        <v>1.2004999999999999</v>
      </c>
      <c r="AG7">
        <f t="shared" si="0"/>
        <v>1.378125</v>
      </c>
    </row>
    <row r="8" spans="2:33" x14ac:dyDescent="0.2">
      <c r="B8" t="s">
        <v>29</v>
      </c>
      <c r="C8">
        <v>3.62</v>
      </c>
      <c r="D8">
        <v>2.52</v>
      </c>
      <c r="E8">
        <v>1.48</v>
      </c>
      <c r="F8">
        <v>2.19</v>
      </c>
      <c r="G8">
        <v>2.5499999999999998</v>
      </c>
      <c r="H8">
        <v>5.24</v>
      </c>
      <c r="I8">
        <v>2.2999999999999998</v>
      </c>
      <c r="J8">
        <v>9.01</v>
      </c>
      <c r="K8">
        <v>3.64</v>
      </c>
      <c r="L8">
        <v>4.51</v>
      </c>
    </row>
    <row r="9" spans="2:33" x14ac:dyDescent="0.2">
      <c r="B9" t="s">
        <v>30</v>
      </c>
      <c r="C9">
        <v>2.84</v>
      </c>
      <c r="D9">
        <v>2.09</v>
      </c>
      <c r="E9">
        <v>1.2</v>
      </c>
      <c r="F9">
        <v>1.79</v>
      </c>
      <c r="G9">
        <v>2.65</v>
      </c>
      <c r="H9">
        <v>3.69</v>
      </c>
      <c r="I9">
        <v>1.76</v>
      </c>
      <c r="J9">
        <v>6.73</v>
      </c>
      <c r="K9">
        <v>2.66</v>
      </c>
      <c r="L9">
        <v>3.44</v>
      </c>
    </row>
    <row r="10" spans="2:33" x14ac:dyDescent="0.2">
      <c r="B10" s="3" t="s">
        <v>31</v>
      </c>
      <c r="C10">
        <v>25.5</v>
      </c>
      <c r="D10">
        <v>13.8</v>
      </c>
      <c r="E10">
        <v>4.49</v>
      </c>
      <c r="F10">
        <v>10.1</v>
      </c>
      <c r="G10">
        <v>22.3</v>
      </c>
      <c r="H10">
        <v>43.6</v>
      </c>
      <c r="I10">
        <v>9.73</v>
      </c>
      <c r="J10">
        <v>142.9</v>
      </c>
      <c r="K10">
        <v>22.4</v>
      </c>
      <c r="L10">
        <v>37.4</v>
      </c>
    </row>
    <row r="11" spans="2:33" x14ac:dyDescent="0.2">
      <c r="B11" t="s">
        <v>32</v>
      </c>
      <c r="C11">
        <v>1</v>
      </c>
      <c r="D11">
        <v>1</v>
      </c>
      <c r="E11">
        <v>1</v>
      </c>
      <c r="F11">
        <v>1</v>
      </c>
      <c r="G11">
        <v>4</v>
      </c>
      <c r="H11">
        <v>2</v>
      </c>
      <c r="I11">
        <v>1</v>
      </c>
      <c r="J11">
        <v>1</v>
      </c>
      <c r="K11">
        <v>1</v>
      </c>
      <c r="L11">
        <v>1</v>
      </c>
    </row>
    <row r="12" spans="2:33" x14ac:dyDescent="0.2">
      <c r="B12" t="s">
        <v>33</v>
      </c>
      <c r="C12">
        <v>0.12</v>
      </c>
      <c r="D12">
        <v>0.12</v>
      </c>
      <c r="E12">
        <v>0.12</v>
      </c>
      <c r="F12">
        <v>0.11</v>
      </c>
      <c r="G12">
        <v>0.18</v>
      </c>
      <c r="H12">
        <v>0.13</v>
      </c>
      <c r="I12">
        <v>0.15</v>
      </c>
      <c r="J12">
        <v>0.15</v>
      </c>
      <c r="K12">
        <v>0.08</v>
      </c>
      <c r="L12">
        <v>0.09</v>
      </c>
    </row>
    <row r="13" spans="2:33" x14ac:dyDescent="0.2">
      <c r="B13" t="s">
        <v>34</v>
      </c>
      <c r="C13">
        <v>4.33</v>
      </c>
      <c r="D13">
        <v>3.83</v>
      </c>
      <c r="E13">
        <v>3.96</v>
      </c>
      <c r="F13">
        <v>4.43</v>
      </c>
      <c r="G13">
        <v>6.7</v>
      </c>
      <c r="H13">
        <v>5.07</v>
      </c>
      <c r="I13">
        <v>3.79</v>
      </c>
      <c r="J13">
        <v>3.73</v>
      </c>
      <c r="K13">
        <v>7.22</v>
      </c>
      <c r="L13">
        <v>6.04</v>
      </c>
    </row>
    <row r="14" spans="2:33" x14ac:dyDescent="0.2">
      <c r="B14" t="s">
        <v>35</v>
      </c>
      <c r="C14">
        <v>0.84</v>
      </c>
      <c r="D14">
        <v>0.66</v>
      </c>
      <c r="E14">
        <v>0.38</v>
      </c>
      <c r="F14">
        <v>0.5</v>
      </c>
      <c r="G14">
        <v>0.38</v>
      </c>
      <c r="H14">
        <v>1.08</v>
      </c>
      <c r="I14">
        <v>0.61</v>
      </c>
      <c r="J14">
        <v>2.4300000000000002</v>
      </c>
      <c r="K14">
        <v>0.51</v>
      </c>
      <c r="L14">
        <v>0.75</v>
      </c>
    </row>
    <row r="15" spans="2:33" x14ac:dyDescent="0.2">
      <c r="B15" t="s">
        <v>36</v>
      </c>
      <c r="C15">
        <v>0.05</v>
      </c>
      <c r="D15">
        <v>0.03</v>
      </c>
      <c r="E15">
        <v>0.04</v>
      </c>
      <c r="F15">
        <v>0.02</v>
      </c>
      <c r="G15">
        <v>0.05</v>
      </c>
      <c r="H15">
        <v>0.03</v>
      </c>
      <c r="I15">
        <v>0.03</v>
      </c>
      <c r="J15">
        <v>0.01</v>
      </c>
      <c r="K15">
        <v>0.05</v>
      </c>
      <c r="L15">
        <v>0.05</v>
      </c>
    </row>
    <row r="16" spans="2:33" x14ac:dyDescent="0.2">
      <c r="B16" t="s">
        <v>37</v>
      </c>
      <c r="C16">
        <v>1.87</v>
      </c>
      <c r="D16">
        <v>2.2400000000000002</v>
      </c>
      <c r="E16">
        <v>2.3199999999999998</v>
      </c>
      <c r="F16">
        <v>2.0499999999999998</v>
      </c>
      <c r="G16">
        <v>5.76</v>
      </c>
      <c r="H16">
        <v>2.5099999999999998</v>
      </c>
      <c r="I16">
        <v>1.61</v>
      </c>
      <c r="J16">
        <v>3.13</v>
      </c>
      <c r="K16">
        <v>3.1</v>
      </c>
      <c r="L16">
        <v>1.46</v>
      </c>
    </row>
    <row r="17" spans="2:12" x14ac:dyDescent="0.2">
      <c r="B17" s="2" t="s">
        <v>38</v>
      </c>
      <c r="C17">
        <v>0.22</v>
      </c>
      <c r="D17">
        <v>0.27</v>
      </c>
      <c r="E17">
        <v>0.28999999999999998</v>
      </c>
      <c r="F17">
        <v>0.22</v>
      </c>
      <c r="G17">
        <v>1.02</v>
      </c>
      <c r="H17">
        <v>0.32</v>
      </c>
      <c r="I17">
        <v>0.23</v>
      </c>
      <c r="J17">
        <v>0.48</v>
      </c>
      <c r="K17">
        <v>0.26</v>
      </c>
      <c r="L17">
        <v>0.13</v>
      </c>
    </row>
    <row r="21" spans="2:12" x14ac:dyDescent="0.2">
      <c r="B21" s="1" t="s">
        <v>11</v>
      </c>
      <c r="C21" s="1">
        <v>977</v>
      </c>
      <c r="D21" s="1">
        <v>1101.5</v>
      </c>
      <c r="E21" s="1">
        <v>1805.8</v>
      </c>
      <c r="F21" s="1">
        <v>1472.8</v>
      </c>
      <c r="G21" s="1">
        <v>1517.8</v>
      </c>
      <c r="H21" s="1">
        <v>832.6</v>
      </c>
      <c r="I21" s="1">
        <v>965</v>
      </c>
      <c r="J21" s="1">
        <v>717.7</v>
      </c>
      <c r="K21" s="1">
        <v>888.7</v>
      </c>
      <c r="L21" s="1">
        <v>498.3</v>
      </c>
    </row>
    <row r="22" spans="2:12" x14ac:dyDescent="0.2">
      <c r="B22" s="4" t="s">
        <v>12</v>
      </c>
      <c r="C22" s="1">
        <v>0.82</v>
      </c>
      <c r="D22" s="1">
        <v>1.04</v>
      </c>
      <c r="E22" s="1">
        <v>1.0900000000000001</v>
      </c>
      <c r="F22" s="1">
        <v>0.98</v>
      </c>
      <c r="G22" s="1">
        <v>1.58</v>
      </c>
      <c r="H22" s="1">
        <v>1.34</v>
      </c>
      <c r="I22" s="1">
        <v>1.02</v>
      </c>
      <c r="J22" s="1">
        <v>1.1399999999999999</v>
      </c>
      <c r="K22" s="1">
        <v>1.72</v>
      </c>
      <c r="L22" s="1">
        <v>1.19</v>
      </c>
    </row>
    <row r="23" spans="2:12" x14ac:dyDescent="0.2">
      <c r="B23" s="1" t="s">
        <v>13</v>
      </c>
      <c r="C23" s="1">
        <v>23.7</v>
      </c>
      <c r="D23" s="1">
        <v>27.6</v>
      </c>
      <c r="E23" s="1">
        <v>15</v>
      </c>
      <c r="F23" s="1">
        <v>20.8</v>
      </c>
      <c r="G23" s="1">
        <v>15.6</v>
      </c>
      <c r="H23" s="1">
        <v>16.5</v>
      </c>
      <c r="I23" s="1">
        <v>12.9</v>
      </c>
      <c r="J23" s="1">
        <v>17.2</v>
      </c>
      <c r="K23" s="1">
        <v>31.7</v>
      </c>
      <c r="L23" s="1">
        <v>34.200000000000003</v>
      </c>
    </row>
    <row r="24" spans="2:12" x14ac:dyDescent="0.2">
      <c r="B24" s="1" t="s">
        <v>14</v>
      </c>
      <c r="C24" s="1">
        <v>-1.17</v>
      </c>
      <c r="D24" s="1">
        <v>-1.39</v>
      </c>
      <c r="E24" s="1">
        <v>-0.9</v>
      </c>
      <c r="F24" s="1">
        <v>-1.43</v>
      </c>
      <c r="G24" s="1">
        <v>-1.34</v>
      </c>
      <c r="H24" s="1" t="s">
        <v>15</v>
      </c>
      <c r="I24" s="1">
        <v>-2.16</v>
      </c>
      <c r="J24" s="1">
        <v>-2.67</v>
      </c>
      <c r="K24" s="1" t="s">
        <v>15</v>
      </c>
      <c r="L24" s="1" t="s">
        <v>15</v>
      </c>
    </row>
    <row r="25" spans="2:12" x14ac:dyDescent="0.2">
      <c r="B25" s="1" t="s">
        <v>16</v>
      </c>
      <c r="C25" s="1">
        <v>2.11</v>
      </c>
      <c r="D25" s="1">
        <v>3.84</v>
      </c>
      <c r="E25" s="1">
        <v>4.76</v>
      </c>
      <c r="F25" s="1">
        <v>2.4700000000000002</v>
      </c>
      <c r="G25" s="1">
        <v>5.18</v>
      </c>
      <c r="H25" s="1">
        <v>3</v>
      </c>
      <c r="I25" s="1">
        <v>6.59</v>
      </c>
      <c r="J25" s="1">
        <v>1.7</v>
      </c>
      <c r="K25" s="1">
        <v>3.72</v>
      </c>
      <c r="L25" s="1">
        <v>3.51</v>
      </c>
    </row>
    <row r="26" spans="2:12" x14ac:dyDescent="0.2">
      <c r="B26" s="1" t="s">
        <v>17</v>
      </c>
      <c r="C26" s="1">
        <v>1.37</v>
      </c>
      <c r="D26" s="1">
        <v>0.97</v>
      </c>
      <c r="E26" s="1">
        <v>0.5</v>
      </c>
      <c r="F26" s="1">
        <v>0.75</v>
      </c>
      <c r="G26" s="1">
        <v>0.85</v>
      </c>
      <c r="H26" s="1">
        <v>1.81</v>
      </c>
      <c r="I26" s="1">
        <v>0.63</v>
      </c>
      <c r="J26" s="1">
        <v>5.91</v>
      </c>
      <c r="K26" s="1">
        <v>0.79</v>
      </c>
      <c r="L26" s="1">
        <v>0.88</v>
      </c>
    </row>
    <row r="27" spans="2:12" x14ac:dyDescent="0.2">
      <c r="B27" s="1" t="s">
        <v>18</v>
      </c>
      <c r="C27" s="1">
        <v>2.91</v>
      </c>
      <c r="D27" s="1">
        <v>2.41</v>
      </c>
      <c r="E27" s="1">
        <v>2.2599999999999998</v>
      </c>
      <c r="F27" s="1">
        <v>2.75</v>
      </c>
      <c r="G27" s="1">
        <v>4.21</v>
      </c>
      <c r="H27" s="1">
        <v>3.19</v>
      </c>
      <c r="I27" s="1">
        <v>1.77</v>
      </c>
      <c r="J27" s="1">
        <v>5.05</v>
      </c>
      <c r="K27" s="1">
        <v>2.48</v>
      </c>
      <c r="L27" s="1">
        <v>1.79</v>
      </c>
    </row>
    <row r="28" spans="2:12" x14ac:dyDescent="0.2">
      <c r="B28" s="1" t="s">
        <v>19</v>
      </c>
      <c r="C28" s="1">
        <v>0.28000000000000003</v>
      </c>
      <c r="D28" s="1">
        <v>0.44</v>
      </c>
      <c r="E28" s="1">
        <v>0.49</v>
      </c>
      <c r="F28" s="1">
        <v>0.36</v>
      </c>
      <c r="G28" s="1">
        <v>0.38</v>
      </c>
      <c r="H28" s="1">
        <v>0.43</v>
      </c>
      <c r="I28" s="1">
        <v>0.57999999999999996</v>
      </c>
      <c r="J28" s="1">
        <v>0.23</v>
      </c>
      <c r="K28" s="1">
        <v>0.69</v>
      </c>
      <c r="L28" s="1">
        <v>0.66</v>
      </c>
    </row>
    <row r="29" spans="2:12" x14ac:dyDescent="0.2">
      <c r="B29" s="1" t="s">
        <v>20</v>
      </c>
      <c r="C29" s="1">
        <v>0.18</v>
      </c>
      <c r="D29" s="1">
        <v>0.32</v>
      </c>
      <c r="E29" s="1">
        <v>0.38</v>
      </c>
      <c r="F29" s="1">
        <v>0.23</v>
      </c>
      <c r="G29" s="1">
        <v>0.28999999999999998</v>
      </c>
      <c r="H29" s="1">
        <v>0.23</v>
      </c>
      <c r="I29" s="1">
        <v>0.45</v>
      </c>
      <c r="J29" s="1">
        <v>0.11</v>
      </c>
      <c r="K29" s="1">
        <v>0.44</v>
      </c>
      <c r="L29" s="1">
        <v>0.38</v>
      </c>
    </row>
    <row r="30" spans="2:12" x14ac:dyDescent="0.2">
      <c r="B30" s="1" t="s">
        <v>21</v>
      </c>
      <c r="C30" s="1">
        <v>0.15</v>
      </c>
      <c r="D30" s="1">
        <v>0.12</v>
      </c>
      <c r="E30" s="1">
        <v>0.05</v>
      </c>
      <c r="F30" s="1">
        <v>0.1</v>
      </c>
      <c r="G30" s="1" t="s">
        <v>15</v>
      </c>
      <c r="H30" s="1" t="s">
        <v>15</v>
      </c>
      <c r="I30" s="1">
        <v>0.11</v>
      </c>
      <c r="J30" s="1" t="s">
        <v>15</v>
      </c>
      <c r="K30" s="1" t="s">
        <v>15</v>
      </c>
      <c r="L30" s="1">
        <v>0.23</v>
      </c>
    </row>
    <row r="31" spans="2:12" x14ac:dyDescent="0.2">
      <c r="B31" s="1" t="s">
        <v>22</v>
      </c>
      <c r="C31" s="1">
        <v>6.69</v>
      </c>
      <c r="D31" s="1">
        <v>6.88</v>
      </c>
      <c r="E31" s="1">
        <v>5.99</v>
      </c>
      <c r="F31" s="1">
        <v>4.5199999999999996</v>
      </c>
      <c r="G31" s="1" t="s">
        <v>15</v>
      </c>
      <c r="H31" s="1" t="s">
        <v>15</v>
      </c>
      <c r="I31" s="1">
        <v>7.19</v>
      </c>
      <c r="J31" s="1" t="s">
        <v>15</v>
      </c>
      <c r="K31" s="1" t="s">
        <v>15</v>
      </c>
      <c r="L31" s="1">
        <v>15.3</v>
      </c>
    </row>
    <row r="32" spans="2:12" x14ac:dyDescent="0.2">
      <c r="B32" s="1" t="s">
        <v>23</v>
      </c>
      <c r="C32" s="1">
        <v>4.04</v>
      </c>
      <c r="D32" s="1">
        <v>3.98</v>
      </c>
      <c r="E32" s="1">
        <v>3.64</v>
      </c>
      <c r="F32" s="1">
        <v>2.73</v>
      </c>
      <c r="G32" s="1" t="s">
        <v>15</v>
      </c>
      <c r="H32" s="1" t="s">
        <v>15</v>
      </c>
      <c r="I32" s="1">
        <v>4.05</v>
      </c>
      <c r="J32" s="1" t="s">
        <v>15</v>
      </c>
      <c r="K32" s="1" t="s">
        <v>15</v>
      </c>
      <c r="L32" s="1">
        <v>9.48</v>
      </c>
    </row>
    <row r="33" spans="1:12" x14ac:dyDescent="0.2">
      <c r="B33" s="1" t="s">
        <v>24</v>
      </c>
      <c r="C33" s="1" t="s">
        <v>15</v>
      </c>
      <c r="D33" s="1" t="s">
        <v>15</v>
      </c>
      <c r="E33" s="1" t="s">
        <v>15</v>
      </c>
      <c r="F33" s="1" t="s">
        <v>15</v>
      </c>
      <c r="G33" s="1" t="s">
        <v>15</v>
      </c>
      <c r="H33" s="1" t="s">
        <v>15</v>
      </c>
      <c r="I33" s="1" t="s">
        <v>15</v>
      </c>
      <c r="J33" s="1" t="s">
        <v>15</v>
      </c>
      <c r="K33" s="1" t="s">
        <v>15</v>
      </c>
      <c r="L33" s="1">
        <v>0.37</v>
      </c>
    </row>
    <row r="34" spans="1:12" x14ac:dyDescent="0.2"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</row>
    <row r="35" spans="1:12" ht="16" customHeight="1" x14ac:dyDescent="0.2">
      <c r="A35" s="6" t="s">
        <v>60</v>
      </c>
      <c r="B35" s="1" t="s">
        <v>58</v>
      </c>
      <c r="C35" s="1">
        <f>E42</f>
        <v>8.1456250000000008E-2</v>
      </c>
      <c r="D35" s="1">
        <f>E46</f>
        <v>8.8478349999999983E-2</v>
      </c>
      <c r="E35" s="1">
        <f>E48</f>
        <v>6.1794400000000027E-2</v>
      </c>
      <c r="F35" s="1">
        <f>E44</f>
        <v>9.5500450000000014E-2</v>
      </c>
      <c r="G35" s="1">
        <f>K50</f>
        <v>7.0220850000000001E-2</v>
      </c>
      <c r="H35" s="1">
        <f>K46</f>
        <v>0.21909939999999994</v>
      </c>
      <c r="I35" s="1">
        <f>E50</f>
        <v>0.10111809999999999</v>
      </c>
      <c r="J35" s="1">
        <f>K48</f>
        <v>6.8816500000000058E-2</v>
      </c>
      <c r="K35" s="1">
        <f>K44</f>
        <v>5.8995699999999984E-2</v>
      </c>
      <c r="L35" s="1">
        <f>K42</f>
        <v>5.7581100000000052E-2</v>
      </c>
    </row>
    <row r="36" spans="1:12" x14ac:dyDescent="0.2">
      <c r="A36" s="6"/>
      <c r="B36" s="1" t="s">
        <v>59</v>
      </c>
      <c r="C36">
        <f>E52</f>
        <v>4.5599945000000003E-2</v>
      </c>
      <c r="D36">
        <f>E56</f>
        <v>5.934550999999999E-2</v>
      </c>
      <c r="E36">
        <f>E58</f>
        <v>3.5462560000000004E-2</v>
      </c>
      <c r="F36">
        <f>E54</f>
        <v>4.0523404999999985E-2</v>
      </c>
      <c r="G36">
        <f>K60</f>
        <v>0.12014367500000006</v>
      </c>
      <c r="H36">
        <f>K56</f>
        <v>0.10133206499999999</v>
      </c>
      <c r="I36">
        <f>E60</f>
        <v>3.5473039999999997E-2</v>
      </c>
      <c r="J36">
        <f>K58</f>
        <v>6.3687885E-2</v>
      </c>
      <c r="K36">
        <f>K54</f>
        <v>3.1854405000000016E-2</v>
      </c>
      <c r="L36">
        <f>K52</f>
        <v>1.4484989999999996E-2</v>
      </c>
    </row>
    <row r="37" spans="1:12" x14ac:dyDescent="0.2">
      <c r="A37" s="6"/>
    </row>
    <row r="40" spans="1:12" x14ac:dyDescent="0.2">
      <c r="B40" s="5" t="s">
        <v>69</v>
      </c>
      <c r="C40" s="5"/>
      <c r="D40" s="5"/>
    </row>
    <row r="41" spans="1:12" x14ac:dyDescent="0.2">
      <c r="C41" t="s">
        <v>67</v>
      </c>
      <c r="D41" t="s">
        <v>68</v>
      </c>
      <c r="E41" t="s">
        <v>70</v>
      </c>
      <c r="I41" t="s">
        <v>67</v>
      </c>
      <c r="J41" t="s">
        <v>68</v>
      </c>
      <c r="K41" t="s">
        <v>70</v>
      </c>
    </row>
    <row r="42" spans="1:12" x14ac:dyDescent="0.2">
      <c r="B42" s="5" t="s">
        <v>65</v>
      </c>
      <c r="D42">
        <v>0.73636579999999996</v>
      </c>
      <c r="E42">
        <f>0.5*(D43-D42)</f>
        <v>8.1456250000000008E-2</v>
      </c>
      <c r="H42" s="5" t="s">
        <v>71</v>
      </c>
      <c r="J42">
        <v>1.1339398999999999</v>
      </c>
      <c r="K42">
        <f>0.5*(J43-J42)</f>
        <v>5.7581100000000052E-2</v>
      </c>
    </row>
    <row r="43" spans="1:12" x14ac:dyDescent="0.2">
      <c r="B43" s="5"/>
      <c r="D43">
        <v>0.89927829999999997</v>
      </c>
      <c r="H43" s="5"/>
      <c r="J43">
        <v>1.2491021</v>
      </c>
    </row>
    <row r="44" spans="1:12" x14ac:dyDescent="0.2">
      <c r="B44" s="5" t="s">
        <v>61</v>
      </c>
      <c r="D44">
        <v>0.88523410000000002</v>
      </c>
      <c r="E44">
        <f>0.5*(D45-D44)</f>
        <v>9.5500450000000014E-2</v>
      </c>
      <c r="H44" s="5" t="s">
        <v>72</v>
      </c>
      <c r="J44">
        <v>1.6638104</v>
      </c>
      <c r="K44">
        <f>0.5*(J45-J44)</f>
        <v>5.8995699999999984E-2</v>
      </c>
    </row>
    <row r="45" spans="1:12" x14ac:dyDescent="0.2">
      <c r="B45" s="5"/>
      <c r="D45">
        <v>1.0762350000000001</v>
      </c>
      <c r="H45" s="5"/>
      <c r="J45">
        <v>1.7818018</v>
      </c>
    </row>
    <row r="46" spans="1:12" x14ac:dyDescent="0.2">
      <c r="B46" s="5" t="s">
        <v>62</v>
      </c>
      <c r="D46">
        <v>0.95620720000000003</v>
      </c>
      <c r="E46">
        <f>0.5*(D47-D46)</f>
        <v>8.8478349999999983E-2</v>
      </c>
      <c r="H46" s="5" t="s">
        <v>73</v>
      </c>
      <c r="J46">
        <v>1.1282375</v>
      </c>
      <c r="K46">
        <f>0.5*(J47-J46)</f>
        <v>0.21909939999999994</v>
      </c>
    </row>
    <row r="47" spans="1:12" x14ac:dyDescent="0.2">
      <c r="B47" s="5"/>
      <c r="D47">
        <v>1.1331639</v>
      </c>
      <c r="H47" s="5"/>
      <c r="J47">
        <v>1.5664362999999999</v>
      </c>
    </row>
    <row r="48" spans="1:12" x14ac:dyDescent="0.2">
      <c r="B48" s="5" t="s">
        <v>63</v>
      </c>
      <c r="D48">
        <v>1.0350579</v>
      </c>
      <c r="E48">
        <f>0.5*(D49-D48)</f>
        <v>6.1794400000000027E-2</v>
      </c>
      <c r="H48" s="5" t="s">
        <v>74</v>
      </c>
      <c r="J48">
        <v>1.0771463999999999</v>
      </c>
      <c r="K48">
        <f>0.5*(J49-J48)</f>
        <v>6.8816500000000058E-2</v>
      </c>
    </row>
    <row r="49" spans="2:11" x14ac:dyDescent="0.2">
      <c r="B49" s="5"/>
      <c r="D49">
        <v>1.1586467</v>
      </c>
      <c r="H49" s="5"/>
      <c r="J49">
        <v>1.2147794000000001</v>
      </c>
    </row>
    <row r="50" spans="2:11" x14ac:dyDescent="0.2">
      <c r="B50" s="5" t="s">
        <v>64</v>
      </c>
      <c r="D50">
        <v>0.92467980000000005</v>
      </c>
      <c r="E50">
        <f>0.5*(D51-D50)</f>
        <v>0.10111809999999999</v>
      </c>
      <c r="H50" s="5" t="s">
        <v>75</v>
      </c>
      <c r="J50">
        <v>1.5173308000000001</v>
      </c>
      <c r="K50">
        <f>0.5*(J51-J50)</f>
        <v>7.0220850000000001E-2</v>
      </c>
    </row>
    <row r="51" spans="2:11" x14ac:dyDescent="0.2">
      <c r="B51" s="5"/>
      <c r="D51">
        <v>1.126916</v>
      </c>
      <c r="H51" s="5"/>
      <c r="J51">
        <v>1.6577725000000001</v>
      </c>
    </row>
    <row r="52" spans="2:11" x14ac:dyDescent="0.2">
      <c r="B52" s="5" t="s">
        <v>66</v>
      </c>
      <c r="C52">
        <v>0.18263204</v>
      </c>
      <c r="E52">
        <f>0.5*(C53-C52)</f>
        <v>4.5599945000000003E-2</v>
      </c>
      <c r="H52" s="5" t="s">
        <v>76</v>
      </c>
      <c r="I52">
        <v>0.12337209</v>
      </c>
      <c r="K52">
        <f>0.5*(I53-I52)</f>
        <v>1.4484989999999996E-2</v>
      </c>
    </row>
    <row r="53" spans="2:11" x14ac:dyDescent="0.2">
      <c r="B53" s="5"/>
      <c r="C53">
        <v>0.27383193</v>
      </c>
      <c r="H53" s="5"/>
      <c r="I53">
        <v>0.15234207</v>
      </c>
    </row>
    <row r="54" spans="2:11" x14ac:dyDescent="0.2">
      <c r="B54" s="5" t="s">
        <v>61</v>
      </c>
      <c r="C54">
        <v>0.18782471000000001</v>
      </c>
      <c r="E54">
        <f>0.5*(C55-C54)</f>
        <v>4.0523404999999985E-2</v>
      </c>
      <c r="H54" s="5" t="s">
        <v>72</v>
      </c>
      <c r="I54">
        <v>0.23281442999999999</v>
      </c>
      <c r="K54">
        <f>0.5*(I55-I54)</f>
        <v>3.1854405000000016E-2</v>
      </c>
    </row>
    <row r="55" spans="2:11" x14ac:dyDescent="0.2">
      <c r="B55" s="5"/>
      <c r="C55">
        <v>0.26887151999999997</v>
      </c>
      <c r="H55" s="5"/>
      <c r="I55">
        <v>0.29652324000000002</v>
      </c>
    </row>
    <row r="56" spans="2:11" x14ac:dyDescent="0.2">
      <c r="B56" s="5" t="s">
        <v>62</v>
      </c>
      <c r="C56">
        <v>0.22089607999999999</v>
      </c>
      <c r="E56">
        <f>0.5*(C57-C56)</f>
        <v>5.934550999999999E-2</v>
      </c>
      <c r="H56" s="5" t="s">
        <v>73</v>
      </c>
      <c r="I56">
        <v>0.22844937000000001</v>
      </c>
      <c r="K56">
        <f>0.5*(I57-I56)</f>
        <v>0.10133206499999999</v>
      </c>
    </row>
    <row r="57" spans="2:11" x14ac:dyDescent="0.2">
      <c r="B57" s="5"/>
      <c r="C57">
        <v>0.33958709999999998</v>
      </c>
      <c r="H57" s="5"/>
      <c r="I57">
        <v>0.43111349999999998</v>
      </c>
    </row>
    <row r="58" spans="2:11" x14ac:dyDescent="0.2">
      <c r="B58" s="5" t="s">
        <v>63</v>
      </c>
      <c r="C58">
        <v>0.26124661999999998</v>
      </c>
      <c r="E58">
        <f>0.5*(C59-C58)</f>
        <v>3.5462560000000004E-2</v>
      </c>
      <c r="H58" s="5" t="s">
        <v>74</v>
      </c>
      <c r="I58">
        <v>0.42752542999999998</v>
      </c>
      <c r="K58">
        <f>0.5*(I59-I58)</f>
        <v>6.3687885E-2</v>
      </c>
    </row>
    <row r="59" spans="2:11" x14ac:dyDescent="0.2">
      <c r="B59" s="5"/>
      <c r="C59">
        <v>0.33217173999999999</v>
      </c>
      <c r="H59" s="5"/>
      <c r="I59">
        <v>0.55490119999999998</v>
      </c>
    </row>
    <row r="60" spans="2:11" x14ac:dyDescent="0.2">
      <c r="B60" s="5" t="s">
        <v>64</v>
      </c>
      <c r="C60">
        <v>0.2007051</v>
      </c>
      <c r="E60">
        <f>0.5*(C61-C60)</f>
        <v>3.5473039999999997E-2</v>
      </c>
      <c r="H60" s="5" t="s">
        <v>75</v>
      </c>
      <c r="I60">
        <v>0.91658764999999998</v>
      </c>
      <c r="K60">
        <f>0.5*(I61-I60)</f>
        <v>0.12014367500000006</v>
      </c>
    </row>
    <row r="61" spans="2:11" x14ac:dyDescent="0.2">
      <c r="B61" s="5"/>
      <c r="C61">
        <v>0.27165117999999999</v>
      </c>
      <c r="H61" s="5"/>
      <c r="I61">
        <v>1.1568750000000001</v>
      </c>
    </row>
  </sheetData>
  <mergeCells count="23">
    <mergeCell ref="B56:B57"/>
    <mergeCell ref="B58:B59"/>
    <mergeCell ref="B60:B61"/>
    <mergeCell ref="B40:D40"/>
    <mergeCell ref="H42:H43"/>
    <mergeCell ref="H44:H45"/>
    <mergeCell ref="H46:H47"/>
    <mergeCell ref="H48:H49"/>
    <mergeCell ref="H50:H51"/>
    <mergeCell ref="H52:H53"/>
    <mergeCell ref="H54:H55"/>
    <mergeCell ref="H56:H57"/>
    <mergeCell ref="H58:H59"/>
    <mergeCell ref="H60:H61"/>
    <mergeCell ref="B46:B47"/>
    <mergeCell ref="B48:B49"/>
    <mergeCell ref="B50:B51"/>
    <mergeCell ref="B52:B53"/>
    <mergeCell ref="B54:B55"/>
    <mergeCell ref="B3:L3"/>
    <mergeCell ref="A35:A37"/>
    <mergeCell ref="B42:B43"/>
    <mergeCell ref="B44:B45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AL49"/>
  <sheetViews>
    <sheetView topLeftCell="B15" workbookViewId="0">
      <selection activeCell="AO15" sqref="AO15"/>
    </sheetView>
  </sheetViews>
  <sheetFormatPr baseColWidth="10" defaultColWidth="11" defaultRowHeight="16" x14ac:dyDescent="0.2"/>
  <cols>
    <col min="2" max="2" width="32.1640625" bestFit="1" customWidth="1"/>
  </cols>
  <sheetData>
    <row r="2" spans="2:38" x14ac:dyDescent="0.2">
      <c r="J2" t="s">
        <v>53</v>
      </c>
    </row>
    <row r="3" spans="2:38" x14ac:dyDescent="0.2">
      <c r="J3" t="s">
        <v>54</v>
      </c>
    </row>
    <row r="4" spans="2:38" x14ac:dyDescent="0.2">
      <c r="J4" t="s">
        <v>55</v>
      </c>
    </row>
    <row r="5" spans="2:38" x14ac:dyDescent="0.2">
      <c r="J5" t="s">
        <v>56</v>
      </c>
    </row>
    <row r="6" spans="2:38" x14ac:dyDescent="0.2">
      <c r="J6" t="s">
        <v>57</v>
      </c>
    </row>
    <row r="7" spans="2:38" x14ac:dyDescent="0.2">
      <c r="C7" t="s">
        <v>79</v>
      </c>
      <c r="D7" t="s">
        <v>78</v>
      </c>
      <c r="E7" t="s">
        <v>78</v>
      </c>
      <c r="F7" t="s">
        <v>80</v>
      </c>
      <c r="G7" t="s">
        <v>78</v>
      </c>
      <c r="H7" t="s">
        <v>85</v>
      </c>
      <c r="J7" t="s">
        <v>47</v>
      </c>
      <c r="K7">
        <v>0.59260000000000002</v>
      </c>
    </row>
    <row r="8" spans="2:38" x14ac:dyDescent="0.2">
      <c r="B8" s="5"/>
      <c r="C8" s="5"/>
      <c r="D8" s="5"/>
      <c r="E8" s="5"/>
      <c r="F8" s="5"/>
      <c r="G8" s="5"/>
      <c r="H8" s="5"/>
      <c r="I8" s="5"/>
      <c r="J8" s="5"/>
      <c r="K8" s="5"/>
      <c r="L8" s="5"/>
      <c r="Q8" t="s">
        <v>40</v>
      </c>
    </row>
    <row r="9" spans="2:38" ht="105" customHeight="1" x14ac:dyDescent="0.2"/>
    <row r="10" spans="2:38" x14ac:dyDescent="0.2">
      <c r="C10" t="s">
        <v>42</v>
      </c>
      <c r="D10" t="s">
        <v>43</v>
      </c>
      <c r="E10" t="s">
        <v>44</v>
      </c>
      <c r="F10" t="s">
        <v>45</v>
      </c>
      <c r="G10" t="s">
        <v>46</v>
      </c>
      <c r="I10" t="s">
        <v>48</v>
      </c>
      <c r="J10" t="s">
        <v>49</v>
      </c>
      <c r="K10" t="s">
        <v>50</v>
      </c>
      <c r="L10" t="s">
        <v>51</v>
      </c>
      <c r="M10" t="s">
        <v>52</v>
      </c>
    </row>
    <row r="11" spans="2:38" x14ac:dyDescent="0.2">
      <c r="B11" t="s">
        <v>27</v>
      </c>
      <c r="C11">
        <f>10*AVERAGE([1]Sheet1!$H$10:$H$27)</f>
        <v>0.29833333333333339</v>
      </c>
      <c r="D11">
        <f>10*AVERAGE([1]Sheet1!$H$28:$H$45)</f>
        <v>1.1633333333333336</v>
      </c>
      <c r="E11">
        <f>10*AVERAGE([1]Sheet1!$H$46:$H$63)</f>
        <v>0.43666666666666681</v>
      </c>
      <c r="F11">
        <f>10*AVERAGE([1]Sheet1!$H$64:$H$81)</f>
        <v>2.3616666666666668</v>
      </c>
      <c r="G11">
        <f>10*AVERAGE([1]Sheet1!$H$82:$H$99)</f>
        <v>0.3116666666666667</v>
      </c>
      <c r="I11">
        <f>10*AVERAGE([1]Sheet1!$H$10:$H$27)</f>
        <v>0.29833333333333339</v>
      </c>
      <c r="J11">
        <f>10*AVERAGE([1]Sheet1!$H$28:$H$45)</f>
        <v>1.1633333333333336</v>
      </c>
      <c r="K11">
        <f>10*AVERAGE([1]Sheet1!$H$46:$H$63)</f>
        <v>0.43666666666666681</v>
      </c>
      <c r="L11">
        <f>10*AVERAGE([1]Sheet1!$H$64:$H$81)</f>
        <v>2.3616666666666668</v>
      </c>
      <c r="M11">
        <f>10*AVERAGE([1]Sheet1!$H$82:$H$99)</f>
        <v>0.3116666666666667</v>
      </c>
      <c r="N11" t="s">
        <v>25</v>
      </c>
      <c r="O11">
        <v>1.2250000000000001</v>
      </c>
      <c r="Q11" t="s">
        <v>41</v>
      </c>
      <c r="R11">
        <v>0</v>
      </c>
      <c r="S11">
        <v>0.1</v>
      </c>
      <c r="T11">
        <v>0.2</v>
      </c>
      <c r="U11">
        <v>0.3</v>
      </c>
      <c r="V11">
        <v>0.4</v>
      </c>
      <c r="W11">
        <v>0.5</v>
      </c>
      <c r="X11">
        <v>0.6</v>
      </c>
      <c r="Y11">
        <v>0.7</v>
      </c>
      <c r="Z11">
        <v>0.8</v>
      </c>
      <c r="AA11">
        <v>0.9</v>
      </c>
      <c r="AB11">
        <v>1</v>
      </c>
      <c r="AC11">
        <v>1.1000000000000001</v>
      </c>
      <c r="AD11">
        <v>1.2</v>
      </c>
      <c r="AE11">
        <v>1.3</v>
      </c>
      <c r="AF11">
        <v>1.4</v>
      </c>
      <c r="AG11">
        <v>1.5</v>
      </c>
      <c r="AH11">
        <v>1.6</v>
      </c>
      <c r="AI11">
        <v>1.7</v>
      </c>
      <c r="AJ11">
        <v>1.8</v>
      </c>
      <c r="AK11">
        <v>1.9</v>
      </c>
    </row>
    <row r="12" spans="2:38" x14ac:dyDescent="0.2">
      <c r="B12" t="s">
        <v>28</v>
      </c>
      <c r="N12" t="s">
        <v>39</v>
      </c>
      <c r="O12">
        <v>9.8070000000000004</v>
      </c>
      <c r="Q12" t="s">
        <v>26</v>
      </c>
      <c r="R12">
        <f t="shared" ref="R12:AK12" si="0">$K$7*(R11^2)*$O$11/2</f>
        <v>0</v>
      </c>
      <c r="S12">
        <f>0.6*(S11^2)*$O$11/2</f>
        <v>3.6750000000000007E-3</v>
      </c>
      <c r="T12">
        <f t="shared" ref="T12:AK12" si="1">0.6*(T11^2)*$O$11/2</f>
        <v>1.4700000000000003E-2</v>
      </c>
      <c r="U12">
        <f t="shared" si="1"/>
        <v>3.3075E-2</v>
      </c>
      <c r="V12">
        <f t="shared" si="1"/>
        <v>5.8800000000000012E-2</v>
      </c>
      <c r="W12">
        <f t="shared" si="1"/>
        <v>9.1874999999999998E-2</v>
      </c>
      <c r="X12">
        <f t="shared" si="1"/>
        <v>0.1323</v>
      </c>
      <c r="Y12">
        <f t="shared" si="1"/>
        <v>0.18007499999999996</v>
      </c>
      <c r="Z12">
        <f t="shared" si="1"/>
        <v>0.23520000000000005</v>
      </c>
      <c r="AA12">
        <f t="shared" si="1"/>
        <v>0.29767500000000002</v>
      </c>
      <c r="AB12">
        <f t="shared" si="1"/>
        <v>0.36749999999999999</v>
      </c>
      <c r="AC12">
        <f t="shared" si="1"/>
        <v>0.4446750000000001</v>
      </c>
      <c r="AD12">
        <f t="shared" si="1"/>
        <v>0.5292</v>
      </c>
      <c r="AE12">
        <f t="shared" si="1"/>
        <v>0.62107500000000004</v>
      </c>
      <c r="AF12">
        <f t="shared" si="1"/>
        <v>0.72029999999999983</v>
      </c>
      <c r="AG12">
        <f t="shared" si="1"/>
        <v>0.82687500000000003</v>
      </c>
      <c r="AH12">
        <f t="shared" si="1"/>
        <v>0.94080000000000019</v>
      </c>
      <c r="AI12">
        <f t="shared" si="1"/>
        <v>1.0620749999999999</v>
      </c>
      <c r="AJ12">
        <f t="shared" si="1"/>
        <v>1.1907000000000001</v>
      </c>
      <c r="AK12">
        <f t="shared" si="1"/>
        <v>1.326675</v>
      </c>
      <c r="AL12" t="s">
        <v>77</v>
      </c>
    </row>
    <row r="13" spans="2:38" x14ac:dyDescent="0.2">
      <c r="B13" t="s">
        <v>29</v>
      </c>
      <c r="R13">
        <f>0.55*(R12^2)*$O$11/2</f>
        <v>0</v>
      </c>
      <c r="S13">
        <f>0.55*(S11^2)*$O$11/2</f>
        <v>3.3687500000000011E-3</v>
      </c>
      <c r="T13">
        <f t="shared" ref="T13:AK13" si="2">0.55*(T11^2)*$O$11/2</f>
        <v>1.3475000000000004E-2</v>
      </c>
      <c r="U13">
        <f t="shared" si="2"/>
        <v>3.0318750000000002E-2</v>
      </c>
      <c r="V13">
        <f t="shared" si="2"/>
        <v>5.3900000000000017E-2</v>
      </c>
      <c r="W13">
        <f t="shared" si="2"/>
        <v>8.4218750000000009E-2</v>
      </c>
      <c r="X13">
        <f t="shared" si="2"/>
        <v>0.12127500000000001</v>
      </c>
      <c r="Y13">
        <f t="shared" si="2"/>
        <v>0.16506874999999999</v>
      </c>
      <c r="Z13">
        <f t="shared" si="2"/>
        <v>0.21560000000000007</v>
      </c>
      <c r="AA13">
        <f t="shared" si="2"/>
        <v>0.27286875000000005</v>
      </c>
      <c r="AB13">
        <f t="shared" si="2"/>
        <v>0.33687500000000004</v>
      </c>
      <c r="AC13">
        <f t="shared" si="2"/>
        <v>0.40761875000000014</v>
      </c>
      <c r="AD13">
        <f t="shared" si="2"/>
        <v>0.48510000000000003</v>
      </c>
      <c r="AE13">
        <f t="shared" si="2"/>
        <v>0.56931875000000021</v>
      </c>
      <c r="AF13">
        <f t="shared" si="2"/>
        <v>0.66027499999999995</v>
      </c>
      <c r="AG13">
        <f t="shared" si="2"/>
        <v>0.75796875000000008</v>
      </c>
      <c r="AH13">
        <f t="shared" si="2"/>
        <v>0.86240000000000028</v>
      </c>
      <c r="AI13">
        <f t="shared" si="2"/>
        <v>0.97356874999999998</v>
      </c>
      <c r="AJ13">
        <f t="shared" si="2"/>
        <v>1.0914750000000002</v>
      </c>
      <c r="AK13">
        <f t="shared" si="2"/>
        <v>1.2161187500000001</v>
      </c>
      <c r="AL13">
        <v>0.55000000000000004</v>
      </c>
    </row>
    <row r="14" spans="2:38" x14ac:dyDescent="0.2">
      <c r="B14" t="s">
        <v>30</v>
      </c>
      <c r="R14">
        <f>0.52*(R11^2)*$O$11/2</f>
        <v>0</v>
      </c>
      <c r="S14">
        <f t="shared" ref="S14:AK14" si="3">0.52*(S11^2)*$O$11/2</f>
        <v>3.1850000000000012E-3</v>
      </c>
      <c r="T14">
        <f t="shared" si="3"/>
        <v>1.2740000000000005E-2</v>
      </c>
      <c r="U14">
        <f t="shared" si="3"/>
        <v>2.8665000000000003E-2</v>
      </c>
      <c r="V14">
        <f t="shared" si="3"/>
        <v>5.0960000000000019E-2</v>
      </c>
      <c r="W14">
        <f t="shared" si="3"/>
        <v>7.9625000000000015E-2</v>
      </c>
      <c r="X14">
        <f t="shared" si="3"/>
        <v>0.11466000000000001</v>
      </c>
      <c r="Y14">
        <f t="shared" si="3"/>
        <v>0.15606499999999998</v>
      </c>
      <c r="Z14">
        <f t="shared" si="3"/>
        <v>0.20384000000000008</v>
      </c>
      <c r="AA14">
        <f t="shared" si="3"/>
        <v>0.25798500000000002</v>
      </c>
      <c r="AB14">
        <f t="shared" si="3"/>
        <v>0.31850000000000006</v>
      </c>
      <c r="AC14">
        <f t="shared" si="3"/>
        <v>0.38538500000000009</v>
      </c>
      <c r="AD14">
        <f t="shared" si="3"/>
        <v>0.45864000000000005</v>
      </c>
      <c r="AE14">
        <f t="shared" si="3"/>
        <v>0.5382650000000001</v>
      </c>
      <c r="AF14">
        <f t="shared" si="3"/>
        <v>0.62425999999999993</v>
      </c>
      <c r="AG14">
        <f t="shared" si="3"/>
        <v>0.71662499999999996</v>
      </c>
      <c r="AH14">
        <f t="shared" si="3"/>
        <v>0.81536000000000031</v>
      </c>
      <c r="AI14">
        <f t="shared" si="3"/>
        <v>0.92046499999999998</v>
      </c>
      <c r="AJ14">
        <f t="shared" si="3"/>
        <v>1.0319400000000001</v>
      </c>
      <c r="AK14">
        <f t="shared" si="3"/>
        <v>1.1497850000000001</v>
      </c>
    </row>
    <row r="15" spans="2:38" x14ac:dyDescent="0.2">
      <c r="B15" t="s">
        <v>31</v>
      </c>
      <c r="C15">
        <f>10000*AVERAGE([2]Sheet1!$V$10:$V$27)</f>
        <v>25.247704055021831</v>
      </c>
      <c r="D15">
        <f>10000*AVERAGE([2]Sheet1!$V$28:$V$45)</f>
        <v>29.951956093877723</v>
      </c>
      <c r="E15">
        <f>10000*AVERAGE([2]Sheet1!$V$46:$V$63)</f>
        <v>20.623997357508294</v>
      </c>
      <c r="F15">
        <f>10000*AVERAGE([2]Sheet1!$V$64:$V$81)</f>
        <v>63.237781610367868</v>
      </c>
      <c r="G15">
        <f>10000*AVERAGE([2]Sheet1!$V$82:$V$99)</f>
        <v>10.112597483961034</v>
      </c>
      <c r="I15">
        <f>10000*AVERAGE([1]Sheet1!$S$10:$S$27)</f>
        <v>26.886919022606957</v>
      </c>
      <c r="J15">
        <f>10000*AVERAGE([1]Sheet1!$S$28:$S$45)</f>
        <v>35.860805174248661</v>
      </c>
      <c r="K15">
        <f>10000*AVERAGE([1]Sheet1!$S$46:$S$63)</f>
        <v>23.519876240520652</v>
      </c>
      <c r="L15">
        <f>10000*AVERAGE([1]Sheet1!$S$64:$S$81)</f>
        <v>72.86166060481942</v>
      </c>
      <c r="M15">
        <f>10000*AVERAGE([1]Sheet1!$S$82:$S$99)</f>
        <v>10.779072283906148</v>
      </c>
      <c r="R15">
        <f>(8/9)*(R11^2)*$O$11/2</f>
        <v>0</v>
      </c>
      <c r="S15">
        <f t="shared" ref="S15:AK15" si="4">(8/9)*(S11^2)*$O$11/2</f>
        <v>5.4444444444444462E-3</v>
      </c>
      <c r="T15">
        <f t="shared" si="4"/>
        <v>2.1777777777777785E-2</v>
      </c>
      <c r="U15">
        <f t="shared" si="4"/>
        <v>4.8999999999999995E-2</v>
      </c>
      <c r="V15">
        <f t="shared" si="4"/>
        <v>8.7111111111111139E-2</v>
      </c>
      <c r="W15">
        <f t="shared" si="4"/>
        <v>0.13611111111111113</v>
      </c>
      <c r="X15">
        <f t="shared" si="4"/>
        <v>0.19599999999999998</v>
      </c>
      <c r="Y15">
        <f t="shared" si="4"/>
        <v>0.26677777777777772</v>
      </c>
      <c r="Z15">
        <f t="shared" si="4"/>
        <v>0.34844444444444456</v>
      </c>
      <c r="AA15">
        <f t="shared" si="4"/>
        <v>0.441</v>
      </c>
      <c r="AB15">
        <f t="shared" si="4"/>
        <v>0.54444444444444451</v>
      </c>
      <c r="AC15">
        <f t="shared" si="4"/>
        <v>0.65877777777777791</v>
      </c>
      <c r="AD15">
        <f t="shared" si="4"/>
        <v>0.78399999999999992</v>
      </c>
      <c r="AE15">
        <f t="shared" si="4"/>
        <v>0.92011111111111121</v>
      </c>
      <c r="AF15">
        <f t="shared" si="4"/>
        <v>1.0671111111111109</v>
      </c>
      <c r="AG15">
        <f t="shared" si="4"/>
        <v>1.2250000000000001</v>
      </c>
      <c r="AH15">
        <f t="shared" si="4"/>
        <v>1.3937777777777782</v>
      </c>
      <c r="AI15">
        <f t="shared" si="4"/>
        <v>1.5734444444444444</v>
      </c>
      <c r="AJ15">
        <f t="shared" si="4"/>
        <v>1.764</v>
      </c>
      <c r="AK15">
        <f t="shared" si="4"/>
        <v>1.9654444444444445</v>
      </c>
    </row>
    <row r="16" spans="2:38" x14ac:dyDescent="0.2">
      <c r="B16" t="s">
        <v>32</v>
      </c>
      <c r="R16">
        <f>0.84*(R11^2)*$O$11/2</f>
        <v>0</v>
      </c>
      <c r="S16">
        <f t="shared" ref="S16:AK16" si="5">0.84*(S11^2)*$O$11/2</f>
        <v>5.1450000000000011E-3</v>
      </c>
      <c r="T16">
        <f t="shared" si="5"/>
        <v>2.0580000000000005E-2</v>
      </c>
      <c r="U16">
        <f t="shared" si="5"/>
        <v>4.6305000000000006E-2</v>
      </c>
      <c r="V16">
        <f t="shared" si="5"/>
        <v>8.2320000000000018E-2</v>
      </c>
      <c r="W16">
        <f t="shared" si="5"/>
        <v>0.12862500000000002</v>
      </c>
      <c r="X16">
        <f t="shared" si="5"/>
        <v>0.18522000000000002</v>
      </c>
      <c r="Y16">
        <f t="shared" si="5"/>
        <v>0.25210499999999997</v>
      </c>
      <c r="Z16">
        <f t="shared" si="5"/>
        <v>0.32928000000000007</v>
      </c>
      <c r="AA16">
        <f t="shared" si="5"/>
        <v>0.41674500000000003</v>
      </c>
      <c r="AB16">
        <f t="shared" si="5"/>
        <v>0.51450000000000007</v>
      </c>
      <c r="AC16">
        <f t="shared" si="5"/>
        <v>0.62254500000000013</v>
      </c>
      <c r="AD16">
        <f t="shared" si="5"/>
        <v>0.74088000000000009</v>
      </c>
      <c r="AE16">
        <f t="shared" si="5"/>
        <v>0.86950500000000019</v>
      </c>
      <c r="AF16">
        <f t="shared" si="5"/>
        <v>1.0084199999999999</v>
      </c>
      <c r="AG16">
        <f t="shared" si="5"/>
        <v>1.1576250000000001</v>
      </c>
      <c r="AH16">
        <f t="shared" si="5"/>
        <v>1.3171200000000003</v>
      </c>
      <c r="AI16">
        <f t="shared" si="5"/>
        <v>1.4869049999999999</v>
      </c>
      <c r="AJ16">
        <f t="shared" si="5"/>
        <v>1.6669800000000001</v>
      </c>
      <c r="AK16">
        <f t="shared" si="5"/>
        <v>1.857345</v>
      </c>
    </row>
    <row r="17" spans="2:37" x14ac:dyDescent="0.2">
      <c r="B17" t="s">
        <v>33</v>
      </c>
      <c r="R17">
        <f>0.67*(R11^2)*$O$11/2</f>
        <v>0</v>
      </c>
      <c r="S17">
        <f t="shared" ref="S17:AK17" si="6">0.67*(S11^2)*$O$11/2</f>
        <v>4.1037500000000015E-3</v>
      </c>
      <c r="T17">
        <f t="shared" si="6"/>
        <v>1.6415000000000006E-2</v>
      </c>
      <c r="U17">
        <f t="shared" si="6"/>
        <v>3.6933750000000001E-2</v>
      </c>
      <c r="V17">
        <f t="shared" si="6"/>
        <v>6.5660000000000024E-2</v>
      </c>
      <c r="W17">
        <f t="shared" si="6"/>
        <v>0.10259375000000001</v>
      </c>
      <c r="X17">
        <f t="shared" si="6"/>
        <v>0.14773500000000001</v>
      </c>
      <c r="Y17">
        <f t="shared" si="6"/>
        <v>0.20108375000000001</v>
      </c>
      <c r="Z17">
        <f t="shared" si="6"/>
        <v>0.2626400000000001</v>
      </c>
      <c r="AA17">
        <f t="shared" si="6"/>
        <v>0.33240375000000005</v>
      </c>
      <c r="AB17">
        <f t="shared" si="6"/>
        <v>0.41037500000000005</v>
      </c>
      <c r="AC17">
        <f t="shared" si="6"/>
        <v>0.49655375000000018</v>
      </c>
      <c r="AD17">
        <f t="shared" si="6"/>
        <v>0.59094000000000002</v>
      </c>
      <c r="AE17">
        <f t="shared" si="6"/>
        <v>0.69353375000000006</v>
      </c>
      <c r="AF17">
        <f t="shared" si="6"/>
        <v>0.80433500000000002</v>
      </c>
      <c r="AG17">
        <f t="shared" si="6"/>
        <v>0.92334375000000013</v>
      </c>
      <c r="AH17">
        <f t="shared" si="6"/>
        <v>1.0505600000000004</v>
      </c>
      <c r="AI17">
        <f t="shared" si="6"/>
        <v>1.1859837500000001</v>
      </c>
      <c r="AJ17">
        <f t="shared" si="6"/>
        <v>1.3296150000000002</v>
      </c>
      <c r="AK17">
        <f t="shared" si="6"/>
        <v>1.48145375</v>
      </c>
    </row>
    <row r="18" spans="2:37" x14ac:dyDescent="0.2">
      <c r="B18" t="s">
        <v>34</v>
      </c>
      <c r="R18">
        <f>0.88*(R11^2)*$O$11/2</f>
        <v>0</v>
      </c>
      <c r="S18">
        <f t="shared" ref="S18:AK18" si="7">0.88*(S11^2)*$O$11/2</f>
        <v>5.3900000000000016E-3</v>
      </c>
      <c r="T18">
        <f t="shared" si="7"/>
        <v>2.1560000000000006E-2</v>
      </c>
      <c r="U18">
        <f t="shared" si="7"/>
        <v>4.8509999999999998E-2</v>
      </c>
      <c r="V18">
        <f t="shared" si="7"/>
        <v>8.6240000000000025E-2</v>
      </c>
      <c r="W18">
        <f t="shared" si="7"/>
        <v>0.13475000000000001</v>
      </c>
      <c r="X18">
        <f t="shared" si="7"/>
        <v>0.19403999999999999</v>
      </c>
      <c r="Y18">
        <f t="shared" si="7"/>
        <v>0.26411000000000001</v>
      </c>
      <c r="Z18">
        <f t="shared" si="7"/>
        <v>0.3449600000000001</v>
      </c>
      <c r="AA18">
        <f t="shared" si="7"/>
        <v>0.43659000000000009</v>
      </c>
      <c r="AB18">
        <f t="shared" si="7"/>
        <v>0.53900000000000003</v>
      </c>
      <c r="AC18">
        <f t="shared" si="7"/>
        <v>0.65219000000000016</v>
      </c>
      <c r="AD18">
        <f t="shared" si="7"/>
        <v>0.77615999999999996</v>
      </c>
      <c r="AE18">
        <f t="shared" si="7"/>
        <v>0.91091000000000011</v>
      </c>
      <c r="AF18">
        <f t="shared" si="7"/>
        <v>1.05644</v>
      </c>
      <c r="AG18">
        <f t="shared" si="7"/>
        <v>1.21275</v>
      </c>
      <c r="AH18">
        <f t="shared" si="7"/>
        <v>1.3798400000000004</v>
      </c>
      <c r="AI18">
        <f t="shared" si="7"/>
        <v>1.5577099999999999</v>
      </c>
      <c r="AJ18">
        <f t="shared" si="7"/>
        <v>1.7463600000000004</v>
      </c>
      <c r="AK18">
        <f t="shared" si="7"/>
        <v>1.9457900000000001</v>
      </c>
    </row>
    <row r="19" spans="2:37" x14ac:dyDescent="0.2">
      <c r="B19" t="s">
        <v>35</v>
      </c>
    </row>
    <row r="20" spans="2:37" x14ac:dyDescent="0.2">
      <c r="B20" t="s">
        <v>36</v>
      </c>
    </row>
    <row r="21" spans="2:37" x14ac:dyDescent="0.2">
      <c r="B21" t="s">
        <v>37</v>
      </c>
    </row>
    <row r="22" spans="2:37" x14ac:dyDescent="0.2">
      <c r="B22" s="2" t="s">
        <v>38</v>
      </c>
      <c r="C22">
        <f>((C11/10000)*$O$12)/(C15/10000)</f>
        <v>0.11588202212858482</v>
      </c>
      <c r="D22">
        <f>((D11/10000)*$O$12)/(D15/10000)</f>
        <v>0.38090367000544584</v>
      </c>
      <c r="E22">
        <f>((E11/10000)*$O$12)/(E15/10000)</f>
        <v>0.20764112435463294</v>
      </c>
      <c r="F22">
        <f>((F11/10000)*$O$12)/(F15/10000)</f>
        <v>0.36625043463262102</v>
      </c>
      <c r="G22">
        <f>((G11/10000)*$O$12)/(G15/10000)</f>
        <v>0.3022482606321224</v>
      </c>
      <c r="H22">
        <v>0.28216780000000002</v>
      </c>
      <c r="I22">
        <f>((I11/10000)*$O$12)/(I15/10000)</f>
        <v>0.10881704212892442</v>
      </c>
      <c r="J22">
        <f>((J11/10000)*$O$12)/(J15/10000)</f>
        <v>0.31814149025835514</v>
      </c>
      <c r="K22">
        <f>((K11/10000)*$O$12)/(K15/10000)</f>
        <v>0.18207536282109296</v>
      </c>
      <c r="L22">
        <f>((L11/10000)*$O$12)/(L15/10000)</f>
        <v>0.31787451463147176</v>
      </c>
      <c r="M22">
        <f>((M11/10000)*$O$12)/(M15/10000)</f>
        <v>0.28356011718778201</v>
      </c>
    </row>
    <row r="26" spans="2:37" x14ac:dyDescent="0.2">
      <c r="B26" s="1" t="s">
        <v>11</v>
      </c>
      <c r="C26" s="1"/>
      <c r="D26" s="1"/>
      <c r="E26" s="1"/>
      <c r="F26" s="1"/>
      <c r="G26" s="1"/>
      <c r="H26" s="1"/>
      <c r="I26" s="1"/>
      <c r="J26" s="1"/>
      <c r="K26" s="1"/>
      <c r="L26" s="1"/>
    </row>
    <row r="27" spans="2:37" x14ac:dyDescent="0.2">
      <c r="B27" s="4" t="s">
        <v>12</v>
      </c>
      <c r="C27" s="1">
        <f>AVERAGE([1]Sheet1!$Q$10:$Q$27)</f>
        <v>0.67853807787513631</v>
      </c>
      <c r="D27" s="1">
        <f>AVERAGE([1]Sheet1!$Q$28:$Q$45)</f>
        <v>0.98359600081282272</v>
      </c>
      <c r="E27" s="1">
        <f>AVERAGE([1]Sheet1!$Q$46:$Q$63)</f>
        <v>0.66876976083763573</v>
      </c>
      <c r="F27" s="1">
        <f>AVERAGE([1]Sheet1!$Q$64:$Q$81)</f>
        <v>1.0549484224824626</v>
      </c>
      <c r="G27" s="1">
        <f>AVERAGE([1]Sheet1!$Q$82:$Q$99)</f>
        <v>0.87791599440328916</v>
      </c>
      <c r="H27" s="1">
        <v>0.73761600000000005</v>
      </c>
      <c r="I27" s="1">
        <f>AVERAGE([1]Sheet1!$Q$104:$Q$114,[1]Sheet1!$Q$116,[1]Sheet1!$Q$117,[1]Sheet1!$Q$118,[1]Sheet1!$Q$119)</f>
        <v>0.65291432005876326</v>
      </c>
      <c r="J27" s="1">
        <f>AVERAGE([1]Sheet1!$Q$122:$Q$139)</f>
        <v>0.95747931205588499</v>
      </c>
      <c r="K27" s="1">
        <f>AVERAGE([1]Sheet1!$Q$140:$Q$157)</f>
        <v>0.69652576614395345</v>
      </c>
      <c r="L27" s="1">
        <f>AVERAGE([1]Sheet1!$Q$158:$Q$178)</f>
        <v>1.0804066957567415</v>
      </c>
      <c r="M27">
        <f>AVERAGE([1]Sheet1!$Q$176:$Q$193)</f>
        <v>0.86011115405245941</v>
      </c>
    </row>
    <row r="28" spans="2:37" x14ac:dyDescent="0.2">
      <c r="B28" s="1" t="s">
        <v>13</v>
      </c>
      <c r="C28" s="1"/>
      <c r="D28" s="1"/>
      <c r="E28" s="1"/>
      <c r="F28" s="1"/>
      <c r="G28" s="1"/>
      <c r="H28" s="1"/>
      <c r="I28" s="1"/>
      <c r="J28" s="1"/>
      <c r="K28" s="1"/>
      <c r="L28" s="1"/>
    </row>
    <row r="29" spans="2:37" x14ac:dyDescent="0.2">
      <c r="B29" s="1" t="s">
        <v>14</v>
      </c>
      <c r="C29" s="1"/>
      <c r="D29" s="1"/>
      <c r="E29" s="1"/>
      <c r="F29" s="1"/>
      <c r="G29" s="1"/>
      <c r="H29" s="1"/>
      <c r="I29" s="1"/>
      <c r="J29" s="1"/>
      <c r="K29" s="1"/>
      <c r="L29" s="1"/>
    </row>
    <row r="30" spans="2:37" x14ac:dyDescent="0.2">
      <c r="B30" s="1" t="s">
        <v>16</v>
      </c>
      <c r="C30" s="1"/>
      <c r="D30" s="1"/>
      <c r="E30" s="1"/>
      <c r="F30" s="1"/>
      <c r="G30" s="1"/>
      <c r="H30" s="1"/>
      <c r="I30" s="1"/>
      <c r="J30" s="1"/>
      <c r="K30" s="1"/>
      <c r="L30" s="1"/>
    </row>
    <row r="31" spans="2:37" x14ac:dyDescent="0.2">
      <c r="B31" s="1" t="s">
        <v>17</v>
      </c>
      <c r="C31" s="1"/>
      <c r="D31" s="1"/>
      <c r="E31" s="1"/>
      <c r="F31" s="1"/>
      <c r="G31" s="1"/>
      <c r="H31" s="1"/>
      <c r="I31" s="1"/>
      <c r="J31" s="1"/>
      <c r="K31" s="1"/>
      <c r="L31" s="1"/>
    </row>
    <row r="32" spans="2:37" x14ac:dyDescent="0.2">
      <c r="B32" s="1" t="s">
        <v>18</v>
      </c>
      <c r="C32" s="1"/>
      <c r="D32" s="1"/>
      <c r="E32" s="1"/>
      <c r="F32" s="1"/>
      <c r="G32" s="1"/>
      <c r="H32" s="1"/>
      <c r="I32" s="1"/>
      <c r="J32" s="1"/>
      <c r="K32" s="1"/>
      <c r="L32" s="1"/>
    </row>
    <row r="33" spans="2:12" x14ac:dyDescent="0.2">
      <c r="B33" s="1" t="s">
        <v>19</v>
      </c>
      <c r="C33" s="1"/>
      <c r="D33" s="1"/>
      <c r="E33" s="1"/>
      <c r="F33" s="1"/>
      <c r="G33" s="1"/>
      <c r="H33" s="1"/>
      <c r="I33" s="1"/>
      <c r="J33" s="1"/>
      <c r="K33" s="1"/>
      <c r="L33" s="1"/>
    </row>
    <row r="34" spans="2:12" x14ac:dyDescent="0.2">
      <c r="B34" s="1" t="s">
        <v>20</v>
      </c>
      <c r="C34" s="1"/>
      <c r="D34" s="1"/>
      <c r="E34" s="1"/>
      <c r="F34" s="1"/>
      <c r="G34" s="1"/>
      <c r="H34" s="1"/>
      <c r="I34" s="1"/>
      <c r="J34" s="1"/>
      <c r="K34" s="1"/>
      <c r="L34" s="1"/>
    </row>
    <row r="35" spans="2:12" x14ac:dyDescent="0.2">
      <c r="B35" s="1" t="s">
        <v>21</v>
      </c>
      <c r="C35" s="1"/>
      <c r="D35" s="1"/>
      <c r="E35" s="1"/>
      <c r="F35" s="1"/>
      <c r="G35" s="1"/>
      <c r="H35" s="1"/>
      <c r="I35" s="1"/>
      <c r="J35" s="1"/>
      <c r="K35" s="1"/>
      <c r="L35" s="1"/>
    </row>
    <row r="36" spans="2:12" x14ac:dyDescent="0.2">
      <c r="B36" s="1" t="s">
        <v>22</v>
      </c>
      <c r="C36" s="1"/>
      <c r="D36" s="1"/>
      <c r="E36" s="1"/>
      <c r="F36" s="1"/>
      <c r="G36" s="1"/>
      <c r="H36" s="1"/>
      <c r="I36" s="1"/>
      <c r="J36" s="1"/>
      <c r="K36" s="1"/>
      <c r="L36" s="1"/>
    </row>
    <row r="37" spans="2:12" x14ac:dyDescent="0.2">
      <c r="B37" s="1" t="s">
        <v>23</v>
      </c>
      <c r="C37" s="1"/>
      <c r="D37" s="1"/>
      <c r="E37" s="1"/>
      <c r="F37" s="1"/>
      <c r="G37" s="1"/>
      <c r="H37" s="1"/>
      <c r="I37" s="1"/>
      <c r="J37" s="1"/>
      <c r="K37" s="1"/>
      <c r="L37" s="1"/>
    </row>
    <row r="38" spans="2:12" x14ac:dyDescent="0.2">
      <c r="B38" s="1" t="s">
        <v>24</v>
      </c>
      <c r="C38" s="1"/>
      <c r="D38" s="1"/>
      <c r="E38" s="1"/>
      <c r="F38" s="1"/>
      <c r="G38" s="1"/>
      <c r="H38" s="1"/>
      <c r="I38" s="1"/>
      <c r="J38" s="1"/>
      <c r="K38" s="1"/>
      <c r="L38" s="1"/>
    </row>
    <row r="39" spans="2:12" x14ac:dyDescent="0.2"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</row>
    <row r="40" spans="2:12" x14ac:dyDescent="0.2">
      <c r="B40" s="1" t="s">
        <v>58</v>
      </c>
      <c r="C40" s="1">
        <f>[1]Sheet1!$AG$27</f>
        <v>9.663381058332858E-2</v>
      </c>
      <c r="D40" s="1">
        <f>[1]Sheet1!$AG$45</f>
        <v>9.2377337841749105E-2</v>
      </c>
      <c r="E40" s="1">
        <f>[1]Sheet1!$AG$63</f>
        <v>8.6275498104205012E-2</v>
      </c>
      <c r="F40" s="1">
        <f>[1]Sheet1!$AG$81</f>
        <v>0.27895755654924842</v>
      </c>
      <c r="G40" s="1">
        <f>[1]Sheet1!$AG$99</f>
        <v>9.3137238159342911E-2</v>
      </c>
      <c r="H40" s="1"/>
      <c r="I40" s="1"/>
      <c r="J40" s="1"/>
      <c r="K40" s="1"/>
      <c r="L40" s="1"/>
    </row>
    <row r="41" spans="2:12" x14ac:dyDescent="0.2">
      <c r="B41" s="1" t="s">
        <v>59</v>
      </c>
      <c r="C41" s="1">
        <f>[1]Sheet1!$AI$27</f>
        <v>3.0042166218675958E-2</v>
      </c>
      <c r="D41" s="1">
        <f>[1]Sheet1!$AI$45</f>
        <v>3.927643048562493E-2</v>
      </c>
      <c r="E41" s="1">
        <f>[1]Sheet1!$AI$63</f>
        <v>4.4336735936754121E-2</v>
      </c>
      <c r="F41" s="1">
        <f>[1]Sheet1!$AI$81</f>
        <v>0.11142729730401778</v>
      </c>
      <c r="G41" s="1">
        <f>[1]Sheet1!$AI$99</f>
        <v>2.9028119782237339E-2</v>
      </c>
    </row>
    <row r="45" spans="2:12" x14ac:dyDescent="0.2">
      <c r="B45" t="s">
        <v>82</v>
      </c>
      <c r="C45">
        <f>AVERAGE(D22:E22,G22)</f>
        <v>0.29693101833073371</v>
      </c>
    </row>
    <row r="46" spans="2:12" x14ac:dyDescent="0.2">
      <c r="B46" t="s">
        <v>81</v>
      </c>
      <c r="C46">
        <f>AVERAGE(D27:G27)</f>
        <v>0.89630754463405249</v>
      </c>
    </row>
    <row r="48" spans="2:12" x14ac:dyDescent="0.2">
      <c r="B48" t="s">
        <v>83</v>
      </c>
      <c r="C48">
        <f>AVERAGE(D41:E41,G41)</f>
        <v>3.7547095401538798E-2</v>
      </c>
    </row>
    <row r="49" spans="2:3" x14ac:dyDescent="0.2">
      <c r="B49" t="s">
        <v>84</v>
      </c>
      <c r="C49">
        <f>AVERAGE(D40:E40,G40)</f>
        <v>9.0596691368432333E-2</v>
      </c>
    </row>
  </sheetData>
  <mergeCells count="1">
    <mergeCell ref="B8:L8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Charts</vt:lpstr>
      </vt:variant>
      <vt:variant>
        <vt:i4>8</vt:i4>
      </vt:variant>
    </vt:vector>
  </HeadingPairs>
  <TitlesOfParts>
    <vt:vector size="10" baseType="lpstr">
      <vt:lpstr>Azuma data</vt:lpstr>
      <vt:lpstr>My data</vt:lpstr>
      <vt:lpstr>Wing Loading_v2</vt:lpstr>
      <vt:lpstr>Wing Loading_v3</vt:lpstr>
      <vt:lpstr>Wing Loading_v4</vt:lpstr>
      <vt:lpstr>Maples only</vt:lpstr>
      <vt:lpstr>Maples only (2)</vt:lpstr>
      <vt:lpstr>Azuma Data Only</vt:lpstr>
      <vt:lpstr>Wing Loading Log</vt:lpstr>
      <vt:lpstr>Wing Loading_v1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2015-12-14T23:08:38Z</dcterms:created>
  <dcterms:modified xsi:type="dcterms:W3CDTF">2016-11-15T01:32:27Z</dcterms:modified>
</cp:coreProperties>
</file>